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drew\Documents\Andrew Personal\Orbitals General\CDM 2021\Tender Document\INVERAAN TENDER DOCs\Inveraan Tender Docs and BoQs FINAL\"/>
    </mc:Choice>
  </mc:AlternateContent>
  <bookViews>
    <workbookView xWindow="1950" yWindow="1950" windowWidth="21600" windowHeight="11295" tabRatio="620" firstSheet="6" activeTab="14"/>
  </bookViews>
  <sheets>
    <sheet name="Fixed P&amp;Gs" sheetId="32" r:id="rId1"/>
    <sheet name="Time Related" sheetId="34" r:id="rId2"/>
    <sheet name="Prov Sums" sheetId="36" r:id="rId3"/>
    <sheet name="PC Items" sheetId="37" r:id="rId4"/>
    <sheet name="Dayworks" sheetId="38" r:id="rId5"/>
    <sheet name="Temp Works" sheetId="39" r:id="rId6"/>
    <sheet name="Earthworks_Trench" sheetId="40" r:id="rId7"/>
    <sheet name="Earthworks_Trench2" sheetId="41" r:id="rId8"/>
    <sheet name="Bedding" sheetId="42" r:id="rId9"/>
    <sheet name="Pipelines1" sheetId="43" r:id="rId10"/>
    <sheet name="Pipelines2" sheetId="44" r:id="rId11"/>
    <sheet name="Pipelines3" sheetId="45" r:id="rId12"/>
    <sheet name="Pipelines4" sheetId="46" r:id="rId13"/>
    <sheet name="Pipelines5" sheetId="55" r:id="rId14"/>
    <sheet name="Ancillaries" sheetId="56" r:id="rId15"/>
    <sheet name="SUM" sheetId="57" r:id="rId16"/>
  </sheets>
  <definedNames>
    <definedName name="_SEC1200">#REF!</definedName>
    <definedName name="Items_01" localSheetId="14">#REF!</definedName>
    <definedName name="Items_01" localSheetId="13">#REF!</definedName>
    <definedName name="Items_01" localSheetId="15">#REF!</definedName>
    <definedName name="Items_01">#REF!</definedName>
    <definedName name="MAAAAAAAAAAAAAAAA">'Prov Sums'!$J$28</definedName>
    <definedName name="_xlnm.Print_Area" localSheetId="14">Ancillaries!$A$1:$J$41</definedName>
    <definedName name="_xlnm.Print_Area" localSheetId="8">Bedding!$A$1:$J$28</definedName>
    <definedName name="_xlnm.Print_Area" localSheetId="4">Dayworks!$A$1:$I$44</definedName>
    <definedName name="_xlnm.Print_Area" localSheetId="6">Earthworks_Trench!$A$1:$J$34</definedName>
    <definedName name="_xlnm.Print_Area" localSheetId="7">Earthworks_Trench2!$A$1:$J$36</definedName>
    <definedName name="_xlnm.Print_Area" localSheetId="0">'Fixed P&amp;Gs'!$A$1:$I$44</definedName>
    <definedName name="_xlnm.Print_Area" localSheetId="3">'PC Items'!$A$1:$I$29</definedName>
    <definedName name="_xlnm.Print_Area" localSheetId="9">Pipelines1!$A$1:$J$44</definedName>
    <definedName name="_xlnm.Print_Area" localSheetId="10">Pipelines2!$A$1:$J$44</definedName>
    <definedName name="_xlnm.Print_Area" localSheetId="11">Pipelines3!$A$1:$J$49</definedName>
    <definedName name="_xlnm.Print_Area" localSheetId="12">Pipelines4!$A$1:$J$40</definedName>
    <definedName name="_xlnm.Print_Area" localSheetId="13">Pipelines5!$A$1:$J$29</definedName>
    <definedName name="_xlnm.Print_Area" localSheetId="2">'Prov Sums'!$A$1:$H$42</definedName>
    <definedName name="_xlnm.Print_Area" localSheetId="15">SUM!$A$1:$I$33</definedName>
    <definedName name="_xlnm.Print_Area" localSheetId="5">'Temp Works'!$A$1:$I$26</definedName>
    <definedName name="_xlnm.Print_Area" localSheetId="1">'Time Related'!$A$1:$I$44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6" l="1"/>
  <c r="G4" i="46"/>
  <c r="G4" i="55"/>
  <c r="G4" i="45"/>
  <c r="G4" i="44"/>
  <c r="G4" i="43"/>
  <c r="G4" i="42"/>
  <c r="G4" i="41"/>
  <c r="G4" i="40"/>
  <c r="F4" i="34"/>
  <c r="G36" i="56" l="1"/>
  <c r="I31" i="46"/>
  <c r="I27" i="46"/>
  <c r="I22" i="46"/>
  <c r="I21" i="46"/>
  <c r="I20" i="46"/>
  <c r="I19" i="46"/>
  <c r="I22" i="45"/>
  <c r="I23" i="45"/>
  <c r="I27" i="45"/>
  <c r="I28" i="45"/>
  <c r="I29" i="45"/>
  <c r="I33" i="45"/>
  <c r="I35" i="45"/>
  <c r="I36" i="45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23" i="32"/>
  <c r="H22" i="32"/>
  <c r="H16" i="32"/>
  <c r="H17" i="32"/>
  <c r="H18" i="32"/>
  <c r="H19" i="32"/>
  <c r="H14" i="32"/>
  <c r="H13" i="32"/>
  <c r="F19" i="34" l="1"/>
  <c r="H19" i="34" s="1"/>
  <c r="H20" i="32"/>
  <c r="B33" i="57" l="1"/>
  <c r="F4" i="57"/>
  <c r="B4" i="57"/>
  <c r="H2" i="57"/>
  <c r="B2" i="57"/>
  <c r="B41" i="56"/>
  <c r="G32" i="56"/>
  <c r="I22" i="56"/>
  <c r="B4" i="56"/>
  <c r="B3" i="56"/>
  <c r="I2" i="56"/>
  <c r="B2" i="56"/>
  <c r="B29" i="55"/>
  <c r="B4" i="55"/>
  <c r="B3" i="55"/>
  <c r="I2" i="55"/>
  <c r="B2" i="55"/>
  <c r="B40" i="46"/>
  <c r="G37" i="46"/>
  <c r="I37" i="46" s="1"/>
  <c r="G30" i="46"/>
  <c r="I30" i="46" s="1"/>
  <c r="G29" i="46"/>
  <c r="G28" i="46"/>
  <c r="I28" i="46" s="1"/>
  <c r="G25" i="46"/>
  <c r="I25" i="46" s="1"/>
  <c r="G17" i="46"/>
  <c r="I17" i="46" s="1"/>
  <c r="G14" i="46"/>
  <c r="I13" i="46"/>
  <c r="B4" i="46"/>
  <c r="B3" i="46"/>
  <c r="I2" i="46"/>
  <c r="B2" i="46"/>
  <c r="B49" i="45"/>
  <c r="I21" i="45"/>
  <c r="I20" i="45"/>
  <c r="I16" i="45"/>
  <c r="I15" i="45"/>
  <c r="B4" i="45"/>
  <c r="B3" i="45"/>
  <c r="I2" i="45"/>
  <c r="B2" i="45"/>
  <c r="B44" i="44"/>
  <c r="I39" i="44"/>
  <c r="I38" i="44"/>
  <c r="I37" i="44"/>
  <c r="I31" i="44"/>
  <c r="I27" i="44"/>
  <c r="I26" i="44"/>
  <c r="I22" i="44"/>
  <c r="I21" i="44"/>
  <c r="I16" i="44"/>
  <c r="I15" i="44"/>
  <c r="B4" i="44"/>
  <c r="B3" i="44"/>
  <c r="I2" i="44"/>
  <c r="B2" i="44"/>
  <c r="B44" i="43"/>
  <c r="I40" i="43"/>
  <c r="I39" i="43"/>
  <c r="I31" i="43"/>
  <c r="I30" i="43"/>
  <c r="I29" i="43"/>
  <c r="I27" i="43"/>
  <c r="I26" i="43"/>
  <c r="I25" i="43"/>
  <c r="I19" i="43"/>
  <c r="I18" i="43"/>
  <c r="I17" i="43"/>
  <c r="I16" i="43"/>
  <c r="I14" i="43"/>
  <c r="B4" i="43"/>
  <c r="B3" i="43"/>
  <c r="I2" i="43"/>
  <c r="B2" i="43"/>
  <c r="B28" i="42"/>
  <c r="B4" i="42"/>
  <c r="B3" i="42"/>
  <c r="I2" i="42"/>
  <c r="B2" i="42"/>
  <c r="B36" i="41"/>
  <c r="I31" i="41"/>
  <c r="I30" i="41"/>
  <c r="I20" i="41"/>
  <c r="B4" i="41"/>
  <c r="B3" i="41"/>
  <c r="I2" i="41"/>
  <c r="B2" i="41"/>
  <c r="B34" i="40"/>
  <c r="G13" i="40"/>
  <c r="B4" i="40"/>
  <c r="B3" i="40"/>
  <c r="I2" i="40"/>
  <c r="B2" i="40"/>
  <c r="B26" i="39"/>
  <c r="H23" i="39"/>
  <c r="H22" i="39"/>
  <c r="H21" i="39"/>
  <c r="H20" i="39"/>
  <c r="H19" i="39"/>
  <c r="H18" i="39"/>
  <c r="H17" i="39"/>
  <c r="H16" i="39"/>
  <c r="H13" i="39"/>
  <c r="H12" i="39"/>
  <c r="H11" i="39"/>
  <c r="H10" i="39"/>
  <c r="H9" i="39"/>
  <c r="F4" i="39"/>
  <c r="B4" i="39"/>
  <c r="B3" i="39"/>
  <c r="H2" i="39"/>
  <c r="B2" i="39"/>
  <c r="B44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F4" i="38"/>
  <c r="B4" i="38"/>
  <c r="B3" i="38"/>
  <c r="H2" i="38"/>
  <c r="B2" i="38"/>
  <c r="B29" i="37"/>
  <c r="H25" i="37"/>
  <c r="H23" i="37"/>
  <c r="H13" i="37"/>
  <c r="F4" i="37"/>
  <c r="B4" i="37"/>
  <c r="B3" i="37"/>
  <c r="B2" i="37"/>
  <c r="H1" i="37"/>
  <c r="B42" i="36"/>
  <c r="H37" i="36"/>
  <c r="H38" i="36" s="1"/>
  <c r="H35" i="36"/>
  <c r="H33" i="36"/>
  <c r="F34" i="36" s="1"/>
  <c r="H31" i="36"/>
  <c r="H29" i="36"/>
  <c r="H30" i="36" s="1"/>
  <c r="H25" i="36"/>
  <c r="H26" i="36" s="1"/>
  <c r="H21" i="36"/>
  <c r="H22" i="36" s="1"/>
  <c r="G17" i="36"/>
  <c r="H17" i="36" s="1"/>
  <c r="H13" i="36"/>
  <c r="H14" i="36" s="1"/>
  <c r="F4" i="36"/>
  <c r="B4" i="36"/>
  <c r="B3" i="36"/>
  <c r="B2" i="36"/>
  <c r="H1" i="36"/>
  <c r="B44" i="34"/>
  <c r="F41" i="34"/>
  <c r="H41" i="34" s="1"/>
  <c r="F40" i="34"/>
  <c r="H40" i="34" s="1"/>
  <c r="F39" i="34"/>
  <c r="F38" i="34"/>
  <c r="H38" i="34" s="1"/>
  <c r="F37" i="34"/>
  <c r="F36" i="34"/>
  <c r="H36" i="34" s="1"/>
  <c r="F35" i="34"/>
  <c r="F34" i="34"/>
  <c r="H34" i="34" s="1"/>
  <c r="F33" i="34"/>
  <c r="F32" i="34"/>
  <c r="H32" i="34" s="1"/>
  <c r="F31" i="34"/>
  <c r="F30" i="34"/>
  <c r="H30" i="34" s="1"/>
  <c r="F29" i="34"/>
  <c r="H29" i="34" s="1"/>
  <c r="F28" i="34"/>
  <c r="H28" i="34" s="1"/>
  <c r="F27" i="34"/>
  <c r="H27" i="34" s="1"/>
  <c r="F26" i="34"/>
  <c r="H26" i="34" s="1"/>
  <c r="F25" i="34"/>
  <c r="H25" i="34" s="1"/>
  <c r="F24" i="34"/>
  <c r="H24" i="34" s="1"/>
  <c r="F23" i="34"/>
  <c r="H23" i="34" s="1"/>
  <c r="F22" i="34"/>
  <c r="H22" i="34" s="1"/>
  <c r="F21" i="34"/>
  <c r="H21" i="34" s="1"/>
  <c r="F20" i="34"/>
  <c r="F18" i="34"/>
  <c r="H18" i="34" s="1"/>
  <c r="F17" i="34"/>
  <c r="H17" i="34" s="1"/>
  <c r="F16" i="34"/>
  <c r="H16" i="34" s="1"/>
  <c r="H13" i="34"/>
  <c r="H12" i="34"/>
  <c r="H11" i="34"/>
  <c r="H10" i="34"/>
  <c r="H9" i="34"/>
  <c r="B4" i="34"/>
  <c r="B3" i="34"/>
  <c r="B2" i="34"/>
  <c r="H1" i="34"/>
  <c r="H12" i="32"/>
  <c r="H11" i="32"/>
  <c r="H10" i="32"/>
  <c r="F18" i="36" l="1"/>
  <c r="H18" i="36"/>
  <c r="H24" i="39"/>
  <c r="G35" i="46"/>
  <c r="I35" i="46" s="1"/>
  <c r="I29" i="46"/>
  <c r="I14" i="46"/>
  <c r="G18" i="46"/>
  <c r="I18" i="46" s="1"/>
  <c r="G34" i="46"/>
  <c r="I34" i="46" s="1"/>
  <c r="G28" i="41"/>
  <c r="I28" i="41" s="1"/>
  <c r="G15" i="41"/>
  <c r="G14" i="41"/>
  <c r="G15" i="57"/>
  <c r="G10" i="57"/>
  <c r="G19" i="55"/>
  <c r="I19" i="55" s="1"/>
  <c r="I39" i="56"/>
  <c r="I42" i="43"/>
  <c r="G14" i="40"/>
  <c r="I14" i="40" s="1"/>
  <c r="G15" i="40"/>
  <c r="I15" i="40" s="1"/>
  <c r="G21" i="55"/>
  <c r="I21" i="55" s="1"/>
  <c r="G16" i="40"/>
  <c r="I16" i="40" s="1"/>
  <c r="G14" i="55"/>
  <c r="G32" i="41"/>
  <c r="I32" i="41" s="1"/>
  <c r="I13" i="40"/>
  <c r="G19" i="40"/>
  <c r="G22" i="40" s="1"/>
  <c r="F21" i="38"/>
  <c r="H21" i="38"/>
  <c r="F14" i="37"/>
  <c r="H14" i="37"/>
  <c r="F38" i="36"/>
  <c r="H34" i="36"/>
  <c r="F30" i="36"/>
  <c r="F26" i="36"/>
  <c r="F22" i="36"/>
  <c r="F14" i="36"/>
  <c r="G19" i="41" l="1"/>
  <c r="G18" i="41"/>
  <c r="I18" i="41" s="1"/>
  <c r="G20" i="55"/>
  <c r="I20" i="55" s="1"/>
  <c r="G19" i="57"/>
  <c r="I9" i="44"/>
  <c r="I42" i="44" s="1"/>
  <c r="I9" i="45" s="1"/>
  <c r="I47" i="45" s="1"/>
  <c r="I9" i="46" s="1"/>
  <c r="I38" i="46" s="1"/>
  <c r="I9" i="55" s="1"/>
  <c r="I15" i="41"/>
  <c r="G21" i="41"/>
  <c r="I19" i="40"/>
  <c r="G27" i="40"/>
  <c r="I27" i="40" s="1"/>
  <c r="G14" i="42"/>
  <c r="I22" i="40"/>
  <c r="G21" i="40"/>
  <c r="G24" i="40"/>
  <c r="I24" i="40" s="1"/>
  <c r="G20" i="40"/>
  <c r="G23" i="40"/>
  <c r="G16" i="55"/>
  <c r="I16" i="55" s="1"/>
  <c r="G15" i="55"/>
  <c r="I15" i="55" s="1"/>
  <c r="I14" i="55"/>
  <c r="I14" i="41"/>
  <c r="G21" i="57"/>
  <c r="G14" i="57"/>
  <c r="G13" i="57"/>
  <c r="G12" i="57"/>
  <c r="G11" i="57"/>
  <c r="I27" i="55" l="1"/>
  <c r="G20" i="57" s="1"/>
  <c r="G25" i="41"/>
  <c r="I25" i="41" s="1"/>
  <c r="I19" i="41"/>
  <c r="I23" i="40"/>
  <c r="G30" i="40"/>
  <c r="I30" i="40" s="1"/>
  <c r="G28" i="40"/>
  <c r="I28" i="40" s="1"/>
  <c r="I20" i="40"/>
  <c r="I21" i="40"/>
  <c r="G29" i="40"/>
  <c r="I29" i="40" s="1"/>
  <c r="G15" i="42"/>
  <c r="I14" i="42"/>
  <c r="G19" i="42"/>
  <c r="I19" i="42" s="1"/>
  <c r="G22" i="41"/>
  <c r="I22" i="41" s="1"/>
  <c r="I21" i="41"/>
  <c r="G16" i="57"/>
  <c r="I15" i="42" l="1"/>
  <c r="G20" i="42"/>
  <c r="I20" i="42" s="1"/>
  <c r="I32" i="40"/>
  <c r="G24" i="57"/>
  <c r="I26" i="42" l="1"/>
  <c r="I9" i="41"/>
  <c r="I34" i="41" s="1"/>
  <c r="G18" i="57"/>
  <c r="G22" i="57" l="1"/>
  <c r="G25" i="57" l="1"/>
  <c r="G26" i="57" l="1"/>
  <c r="H27" i="57"/>
  <c r="G28" i="57" l="1"/>
  <c r="G29" i="57" s="1"/>
  <c r="G30" i="57" l="1"/>
  <c r="G31" i="57" s="1"/>
  <c r="H34" i="57" s="1"/>
</calcChain>
</file>

<file path=xl/sharedStrings.xml><?xml version="1.0" encoding="utf-8"?>
<sst xmlns="http://schemas.openxmlformats.org/spreadsheetml/2006/main" count="1096" uniqueCount="595">
  <si>
    <t>Sum</t>
  </si>
  <si>
    <t>DESCRIPTION</t>
  </si>
  <si>
    <t>UNIT</t>
  </si>
  <si>
    <t>QUANTITY</t>
  </si>
  <si>
    <t>RATE</t>
  </si>
  <si>
    <t>AMOUNT</t>
  </si>
  <si>
    <t>8.3.1</t>
  </si>
  <si>
    <t>Facilities for Engineer:</t>
  </si>
  <si>
    <t>1.2.1</t>
  </si>
  <si>
    <t>1.2.2</t>
  </si>
  <si>
    <t>8.3.2.1 a</t>
  </si>
  <si>
    <t>8.3.2.1 c</t>
  </si>
  <si>
    <t>Workshops</t>
  </si>
  <si>
    <t>Laboratories</t>
  </si>
  <si>
    <t>(As specified in SABS 1200 A and the Project Specifications.)</t>
  </si>
  <si>
    <t>Access</t>
  </si>
  <si>
    <t>Plant</t>
  </si>
  <si>
    <t>1.2.3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</si>
  <si>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</si>
  <si>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</si>
  <si>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</si>
  <si>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</si>
  <si>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</si>
  <si>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</si>
  <si>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</si>
  <si>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</si>
  <si>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</si>
  <si>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</si>
  <si>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8.3.2.2 a</t>
  </si>
  <si>
    <t>8.3.2.2 b</t>
  </si>
  <si>
    <t>8.3.2.2 c</t>
  </si>
  <si>
    <t>8.3.2.2 d</t>
  </si>
  <si>
    <t>8.3.2.2 e</t>
  </si>
  <si>
    <t>8.3.2.2 f</t>
  </si>
  <si>
    <t>8.3.2.2 g</t>
  </si>
  <si>
    <t>8.3.2.2 h</t>
  </si>
  <si>
    <t>8.3.2.2 i</t>
  </si>
  <si>
    <t>8.3.2.2 j</t>
  </si>
  <si>
    <t>Other Fixed Charge Obligations:</t>
  </si>
  <si>
    <t>Contractual Requirements:</t>
  </si>
  <si>
    <t>Removal of Site Establishment:</t>
  </si>
  <si>
    <t>8.3.3</t>
  </si>
  <si>
    <t>8.3.4</t>
  </si>
  <si>
    <t>Facilities for Contractor:</t>
  </si>
  <si>
    <t>SECTION 1: PRELIMINARY AND GENERAL - FIXED CHARGE AND VALUE RELATED OBLIGATIONS</t>
  </si>
  <si>
    <t>SECTION 2: PRELIMINARY AND GENERAL - TIME RELATED OBLIGATIONS</t>
  </si>
  <si>
    <t>FIXED CHARGE AND VALUE RELATED ITEMS:</t>
  </si>
  <si>
    <t>1.1.1</t>
  </si>
  <si>
    <t>1.1.2</t>
  </si>
  <si>
    <t>TIME RELATED ITEMS:</t>
  </si>
  <si>
    <t>A.1</t>
  </si>
  <si>
    <t>A.2</t>
  </si>
  <si>
    <t>B.1</t>
  </si>
  <si>
    <t>8.4.1</t>
  </si>
  <si>
    <t>2.1.1</t>
  </si>
  <si>
    <t>2.2.1</t>
  </si>
  <si>
    <t>2.2.2</t>
  </si>
  <si>
    <t>2.2.3</t>
  </si>
  <si>
    <t>Overhead Costs for the Duration of the Contract:</t>
  </si>
  <si>
    <t>Supervision for Duration of the Contract:</t>
  </si>
  <si>
    <t>8.4.5</t>
  </si>
  <si>
    <t>8.4.3</t>
  </si>
  <si>
    <t>8.4.4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</si>
  <si>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</si>
  <si>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</si>
  <si>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</si>
  <si>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</si>
  <si>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</si>
  <si>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</si>
  <si>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</si>
  <si>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</si>
  <si>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</si>
  <si>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</si>
  <si>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Other Time Related Obligations:</t>
  </si>
  <si>
    <t>TOTAL SCHEDULE A - SECTION 2 CARRIED TO SUMMARY:</t>
  </si>
  <si>
    <t>A.3</t>
  </si>
  <si>
    <t>SECTION 4: PRELIMINARY AND GENERAL - PRIME COST SUMS</t>
  </si>
  <si>
    <t>PRIME COST ITEMS:</t>
  </si>
  <si>
    <t>A.4</t>
  </si>
  <si>
    <t>A.5</t>
  </si>
  <si>
    <t>DAYWORK:</t>
  </si>
  <si>
    <t>(As specified in SABS 1200 A, SABS 1200 AB and the Project Specifications.)</t>
  </si>
  <si>
    <t>5.1.1</t>
  </si>
  <si>
    <t>5.1.2</t>
  </si>
  <si>
    <t>5.1.3</t>
  </si>
  <si>
    <t>Skilled Labour (Artisan).</t>
  </si>
  <si>
    <t>Semi-skilled Labour.</t>
  </si>
  <si>
    <t>Unskilled Labour.</t>
  </si>
  <si>
    <t>Allowance for Materials used under Dayworks.</t>
  </si>
  <si>
    <t>Excavator - TLB.</t>
  </si>
  <si>
    <t>Excavator - Size Cat 225.</t>
  </si>
  <si>
    <t>5.3.1</t>
  </si>
  <si>
    <t>5.3.2</t>
  </si>
  <si>
    <t>Materials: [Provisional]</t>
  </si>
  <si>
    <t>SECTION 6: PRELIMINARY AND GENERAL - TEMPORARY WORKS</t>
  </si>
  <si>
    <t>TEMPORARY WORKS:</t>
  </si>
  <si>
    <t>EARTHWORKS:</t>
  </si>
  <si>
    <t>(As specified in SABS 1200 DB and the Project Specifications.)</t>
  </si>
  <si>
    <t>A.6</t>
  </si>
  <si>
    <t>Site Clearance:</t>
  </si>
  <si>
    <t>Excavation Ancillaries;</t>
  </si>
  <si>
    <t>Excavation using Plant:</t>
  </si>
  <si>
    <t>Excavation using Labour Intensive Methods:</t>
  </si>
  <si>
    <t>Excavate and dispose of unsuitable material from trench bottom.</t>
  </si>
  <si>
    <t>Spoil unsuitable backfill material.</t>
  </si>
  <si>
    <t>m</t>
  </si>
  <si>
    <r>
      <t>m</t>
    </r>
    <r>
      <rPr>
        <vertAlign val="superscript"/>
        <sz val="8"/>
        <rFont val="Arial"/>
        <family val="2"/>
      </rPr>
      <t>3</t>
    </r>
  </si>
  <si>
    <t>Demolish existing concrete.</t>
  </si>
  <si>
    <t>Backfill and Compaction:</t>
  </si>
  <si>
    <t>Backfill and compact trenches using labour intensive methods.</t>
  </si>
  <si>
    <t>Make up deficiency in backfill material  from other excavations.</t>
  </si>
  <si>
    <t>Make up deficiency in backfill material  from borrow pits. Free-haul is 5.0 km.</t>
  </si>
  <si>
    <t>Opening and closing designated borrow pits.</t>
  </si>
  <si>
    <t>Compaction within road reserve to 98 % of Modified AASHTO density, as per clause 5.7.2.</t>
  </si>
  <si>
    <t>Compaction within road reserve to 90 % of Modified AASHTO density clause 5.7.1.</t>
  </si>
  <si>
    <t>Overhaul:</t>
  </si>
  <si>
    <t>Overhaul in excess of the free-haul of 5.0 km.</t>
  </si>
  <si>
    <t>Existing Services:</t>
  </si>
  <si>
    <r>
      <t>m</t>
    </r>
    <r>
      <rPr>
        <vertAlign val="superscript"/>
        <sz val="8"/>
        <rFont val="Arial"/>
        <family val="2"/>
      </rPr>
      <t>2</t>
    </r>
  </si>
  <si>
    <t>Finishing:</t>
  </si>
  <si>
    <t>Reinstate road surfaces using 40 mm asphalt.</t>
  </si>
  <si>
    <t>(As specified in SABS 1200 LB and the Project Specifications.)</t>
  </si>
  <si>
    <t>BEDDING:</t>
  </si>
  <si>
    <t>Bedding from Trench Excavations:</t>
  </si>
  <si>
    <t>Provision of bedding from pipe trench excavation within 1.0 km, using selected granular material.</t>
  </si>
  <si>
    <t>Provision of bedding from pipe trench excavation within 1.0 km, using selected fill material.</t>
  </si>
  <si>
    <t>Imported Bedding Material:</t>
  </si>
  <si>
    <t>Provision of bedding imported from designated borrow pit using selected granular material.</t>
  </si>
  <si>
    <t>Provision of bedding imported from designated borrow pit using selected fill material.</t>
  </si>
  <si>
    <r>
      <t>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-km</t>
    </r>
  </si>
  <si>
    <t>8.2.1</t>
  </si>
  <si>
    <t>(As specified in SABS 1200 L, SABS 1200 GA and the Project Specifications.)</t>
  </si>
  <si>
    <t>MEDIUM PRESSURE PIPES:</t>
  </si>
  <si>
    <t>Supply, Lay and Bed uPVC Pipes Complete:</t>
  </si>
  <si>
    <t>(The rates shall include disinfecting of pipes after completion of hydraulic pipe test.)</t>
  </si>
  <si>
    <t>1.3.11</t>
  </si>
  <si>
    <t>1.3.12</t>
  </si>
  <si>
    <t>TOTAL SCHEDULE A - SECTION 1 CARRIED TO SUMMARY:</t>
  </si>
  <si>
    <t>Month</t>
  </si>
  <si>
    <t>Workshops.</t>
  </si>
  <si>
    <t>Laboratories.</t>
  </si>
  <si>
    <t>Access.</t>
  </si>
  <si>
    <t>Plant.</t>
  </si>
  <si>
    <t>Accommodation of traffic.</t>
  </si>
  <si>
    <t>8.4.2.1 a</t>
  </si>
  <si>
    <t>8.4.2.1 c</t>
  </si>
  <si>
    <t>8.4.2.1 d</t>
  </si>
  <si>
    <t>8.4.2.2 a</t>
  </si>
  <si>
    <t>8.4.2.2 b</t>
  </si>
  <si>
    <t>8.4.2.2 c</t>
  </si>
  <si>
    <t>8.4.2.2 d</t>
  </si>
  <si>
    <t>8.4.2.2 e</t>
  </si>
  <si>
    <t>8.4.2.2 f</t>
  </si>
  <si>
    <t>8.4.2.2 g</t>
  </si>
  <si>
    <t>8.4.2.2 h</t>
  </si>
  <si>
    <t>8.4.2.2 i</t>
  </si>
  <si>
    <t>8.4.2.2 j</t>
  </si>
  <si>
    <t>Furnished office - 1 No.</t>
  </si>
  <si>
    <t>Name boards - 2 No.</t>
  </si>
  <si>
    <t>Survey assistants and material.</t>
  </si>
  <si>
    <t>Time related contractual requirements.</t>
  </si>
  <si>
    <t>Offices and storage sheds</t>
  </si>
  <si>
    <t>Living accommodation</t>
  </si>
  <si>
    <t>Ablution and latrine facilities</t>
  </si>
  <si>
    <t>Tools and equipment</t>
  </si>
  <si>
    <t>Water supplies, electric power and communications</t>
  </si>
  <si>
    <t>Dealing with water</t>
  </si>
  <si>
    <t>Fixed charge contractual requirements.</t>
  </si>
  <si>
    <t>Value related contractual requirements.</t>
  </si>
  <si>
    <t>Provision of survey equipment.</t>
  </si>
  <si>
    <t>Offices and storage sheds.</t>
  </si>
  <si>
    <t>Living accommodation.</t>
  </si>
  <si>
    <t>Ablution and latrine facilities.</t>
  </si>
  <si>
    <t>Tools and equipment.</t>
  </si>
  <si>
    <t>Water supplies, electric power and communications.</t>
  </si>
  <si>
    <t>Dealing with water.</t>
  </si>
  <si>
    <t>Materials on site storage and protection.</t>
  </si>
  <si>
    <t>Provision for the employment of CLO.</t>
  </si>
  <si>
    <t>3.1.1</t>
  </si>
  <si>
    <t>3.1.2</t>
  </si>
  <si>
    <t>3.1.3</t>
  </si>
  <si>
    <t>Prov. Sum</t>
  </si>
  <si>
    <t>%</t>
  </si>
  <si>
    <t>Overheads, charges and profit on item 3.1.1.</t>
  </si>
  <si>
    <t>PSC Attendance at Site Meeting:</t>
  </si>
  <si>
    <t>Provision for the attendance of PSC members.</t>
  </si>
  <si>
    <t>3.2.1</t>
  </si>
  <si>
    <t>3.3.1</t>
  </si>
  <si>
    <t>3.3.2</t>
  </si>
  <si>
    <t>Overheads, charges and profit on item 3.3.1.</t>
  </si>
  <si>
    <t>Environmental Management:</t>
  </si>
  <si>
    <t>Community Liaison Officer:</t>
  </si>
  <si>
    <t>Labour intensive activity training.</t>
  </si>
  <si>
    <t>Relocation/Protection of Existing Services:</t>
  </si>
  <si>
    <t>Occupational Health and Safety Audits:</t>
  </si>
  <si>
    <t>3.4.1</t>
  </si>
  <si>
    <t>3.4.2</t>
  </si>
  <si>
    <t>3.5.1</t>
  </si>
  <si>
    <t>3.5.2</t>
  </si>
  <si>
    <t>3.6.1</t>
  </si>
  <si>
    <t>3.6.2</t>
  </si>
  <si>
    <t>3.7.1</t>
  </si>
  <si>
    <t>3.7.2</t>
  </si>
  <si>
    <t>Overheads, charges and profit on item 3.4.1.</t>
  </si>
  <si>
    <t>Overheads, charges and profit on item 3.5.1.</t>
  </si>
  <si>
    <t>Overheads, charges and profit on item 3.6.1.</t>
  </si>
  <si>
    <t>TOTAL SCHEDULE A - SECTION 3 CARRIED TO SUMMARY:</t>
  </si>
  <si>
    <t>SECTION 3: PRELIMINARY AND GENERAL - PROVISIONAL SUMS</t>
  </si>
  <si>
    <t>PC Sum</t>
  </si>
  <si>
    <t>4.1.1</t>
  </si>
  <si>
    <t>4.1.2</t>
  </si>
  <si>
    <t>Overheads, charges and profit on item 4.1.1.</t>
  </si>
  <si>
    <t>TOTAL SCHEDULE A - SECTION 4 CARRIED TO SUMMARY:</t>
  </si>
  <si>
    <t>Grader 140G or similar.</t>
  </si>
  <si>
    <t>(Plant shall not be more than 3 years old or have more than 3000 hrs logged. Operator to be qualified and competency certified.)</t>
  </si>
  <si>
    <t>Foreman.</t>
  </si>
  <si>
    <t>5.1.4</t>
  </si>
  <si>
    <t>Labour - Normal Working Hours: [Provisional]</t>
  </si>
  <si>
    <r>
      <t>Front end loader - bucket capacity ≤ 1.5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.</t>
    </r>
  </si>
  <si>
    <r>
      <t>Tip truck - 5 m</t>
    </r>
    <r>
      <rPr>
        <vertAlign val="superscript"/>
        <sz val="8"/>
        <rFont val="Arial"/>
        <family val="2"/>
      </rPr>
      <t xml:space="preserve">3  </t>
    </r>
    <r>
      <rPr>
        <sz val="8"/>
        <rFont val="Arial"/>
        <family val="2"/>
      </rPr>
      <t>capacity.</t>
    </r>
  </si>
  <si>
    <r>
      <t>Tip truck - 10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capacity.</t>
    </r>
  </si>
  <si>
    <t>Vibratory compaction roller - 13.5 ton.</t>
  </si>
  <si>
    <t>Pedestrian roller - BW90 or similar.</t>
  </si>
  <si>
    <t>Vibratory plate compactor.</t>
  </si>
  <si>
    <t>Vibratory rammer.</t>
  </si>
  <si>
    <t>5.4.1</t>
  </si>
  <si>
    <t>5.4.2</t>
  </si>
  <si>
    <t>5.4.3</t>
  </si>
  <si>
    <t>5.4.4</t>
  </si>
  <si>
    <t>hr</t>
  </si>
  <si>
    <t>5.1.5</t>
  </si>
  <si>
    <t>SCHEDULE A: PRELIMINARY AND GENERAL OBLIGATIONS</t>
  </si>
  <si>
    <t>TOTAL SCHEDULE A - SECTION 5 CARRIED TO SUMMARY:</t>
  </si>
  <si>
    <t>Extra-over rate for items 5.1.1 to 5.1.4 for work during non working hours.</t>
  </si>
  <si>
    <t>Overheads, charges and profit on item 3.2.1.</t>
  </si>
  <si>
    <t>1.3.13</t>
  </si>
  <si>
    <t>1.2.4</t>
  </si>
  <si>
    <t>PAYMENT CLAUSE</t>
  </si>
  <si>
    <t>ITEM NUMBER</t>
  </si>
  <si>
    <t>SECTION 1: EARTHWORKS FOR PIPE TRENCHES</t>
  </si>
  <si>
    <t>8.5 b</t>
  </si>
  <si>
    <t>Plant - Heavy Equipment: [Provisional]</t>
  </si>
  <si>
    <t>Plant - Small Equipment: [Provisional]</t>
  </si>
  <si>
    <t>Safety Measures at Excavations:</t>
  </si>
  <si>
    <t xml:space="preserve">Provision of all safety measures required to fully protect all excavations against public access, injury or any other possible accident. </t>
  </si>
  <si>
    <t>6.1.1</t>
  </si>
  <si>
    <t>TOTAL SCHEDULE A - SECTION 6 CARRIED TO SUMMARY:</t>
  </si>
  <si>
    <t>1.1.3</t>
  </si>
  <si>
    <t>1.1.4</t>
  </si>
  <si>
    <t>Clear trees of girth over 1.0 m.</t>
  </si>
  <si>
    <t>TOTAL SCHEDULE B - SECTION 1 CARRIED TO SUMMARY:</t>
  </si>
  <si>
    <t>1.2.5</t>
  </si>
  <si>
    <t>1.2.6</t>
  </si>
  <si>
    <t>1.4.1</t>
  </si>
  <si>
    <t>1.4.2</t>
  </si>
  <si>
    <t>No.</t>
  </si>
  <si>
    <t>8.3.1 a</t>
  </si>
  <si>
    <t>8.3.1 b</t>
  </si>
  <si>
    <t>8.3.1 c</t>
  </si>
  <si>
    <t>Extra-over Item 1.2.1 for excavation in soft material using labour intensive methods.</t>
  </si>
  <si>
    <t>Extra-over Item 1.2.2 for excavation in soft material using labour intensive methods.</t>
  </si>
  <si>
    <t>8.3.3.1 a</t>
  </si>
  <si>
    <t>8.3.3.1 b</t>
  </si>
  <si>
    <t>8.3.3.2</t>
  </si>
  <si>
    <t>8.3.3.3</t>
  </si>
  <si>
    <t>1.5.1</t>
  </si>
  <si>
    <t>1.5.2</t>
  </si>
  <si>
    <t>1.5.4</t>
  </si>
  <si>
    <t>1.5.5</t>
  </si>
  <si>
    <t>1.5.6</t>
  </si>
  <si>
    <t>1.6.1</t>
  </si>
  <si>
    <t>1.7.1</t>
  </si>
  <si>
    <t>1.8.1</t>
  </si>
  <si>
    <t>1.8.2</t>
  </si>
  <si>
    <t>8.3.3.4</t>
  </si>
  <si>
    <t>8.3.5 a</t>
  </si>
  <si>
    <t>SUB-TOTAL SCHEDULE B - SECTION 1 CARRIED FORWARD:</t>
  </si>
  <si>
    <t>SUB-TOTAL SCHEDULE B - SECTION 1 BROUGHT FORWARD:</t>
  </si>
  <si>
    <t>Topsoil trenches. (Provisional)</t>
  </si>
  <si>
    <t>8.3.6.1 c</t>
  </si>
  <si>
    <t>Services that intersect a trench.</t>
  </si>
  <si>
    <t>EARTHWORKS: (Continues)</t>
  </si>
  <si>
    <t>SECTION 2: PIPE BEDDING</t>
  </si>
  <si>
    <t>B.2</t>
  </si>
  <si>
    <t>2.1.2</t>
  </si>
  <si>
    <t>TOTAL SCHEDULE B - SECTION 2 CARRIED TO SUMMARY:</t>
  </si>
  <si>
    <t>SECTION 3: MEDIUM PRESSURE PIPELINES AND ANCILLARIES</t>
  </si>
  <si>
    <t>B.3</t>
  </si>
  <si>
    <t>3.2.2</t>
  </si>
  <si>
    <t>3.2.1.1</t>
  </si>
  <si>
    <t>3.2.1.2</t>
  </si>
  <si>
    <t>3.2.1.3</t>
  </si>
  <si>
    <t>3.1.4</t>
  </si>
  <si>
    <t>3.2.2.1</t>
  </si>
  <si>
    <t>3.2.2.2</t>
  </si>
  <si>
    <t>3.2.2.3</t>
  </si>
  <si>
    <t>Specials and Fittings - Cast Iron Equal Tees:</t>
  </si>
  <si>
    <t>75 mm dia.</t>
  </si>
  <si>
    <t>(Bitumen dipped and LYNG sockets on all sides all to SABS 546 and SABS 966.)</t>
  </si>
  <si>
    <t>Specials and Fittings - Cast Iron End Caps:</t>
  </si>
  <si>
    <t>Specials and Fittings - Cast Iron Reducers:</t>
  </si>
  <si>
    <t>Specials and Fittings - Saddles:</t>
  </si>
  <si>
    <t>3.8.1</t>
  </si>
  <si>
    <t>3.8.2</t>
  </si>
  <si>
    <t>Valve Chambers:</t>
  </si>
  <si>
    <t>8.2.2</t>
  </si>
  <si>
    <t>(Flanged RSV isolating valves. Valves to be non-rising spindles with cap top.)</t>
  </si>
  <si>
    <t>Construction Management Administration:</t>
  </si>
  <si>
    <t>PSA 14.4 a</t>
  </si>
  <si>
    <t>PSA 14.3 b</t>
  </si>
  <si>
    <t>PSA 14.1 a</t>
  </si>
  <si>
    <t>PSA 14.2 a</t>
  </si>
  <si>
    <t>PSA 14.2 b</t>
  </si>
  <si>
    <t>PSA 14.2 c</t>
  </si>
  <si>
    <t>PSA 14.3 a</t>
  </si>
  <si>
    <t>PSA 14.5 a</t>
  </si>
  <si>
    <t>PSA 14.5 b</t>
  </si>
  <si>
    <t>PSA 14.5 c</t>
  </si>
  <si>
    <t>PSA 14.5 d</t>
  </si>
  <si>
    <t>PSA 14.5 e</t>
  </si>
  <si>
    <t>PSA 14.5 f</t>
  </si>
  <si>
    <t>PSA 14.5 g</t>
  </si>
  <si>
    <t>PSA 14.5 h</t>
  </si>
  <si>
    <t>PSA 14.5 i</t>
  </si>
  <si>
    <t>PSA 14.5 j</t>
  </si>
  <si>
    <t>PSA 14.5 k</t>
  </si>
  <si>
    <t>PSA 14.5 l</t>
  </si>
  <si>
    <t>PSA 14.6 k</t>
  </si>
  <si>
    <t>PSA 14.6 l</t>
  </si>
  <si>
    <t>Provision of pipe specials, valves and fittings for reservoir connections.</t>
  </si>
  <si>
    <t>Provision for basic skills and construction site safety training.</t>
  </si>
  <si>
    <t>Provision for relocation/protection of existing services.</t>
  </si>
  <si>
    <t>5.2.1</t>
  </si>
  <si>
    <t>5.2.2</t>
  </si>
  <si>
    <t>Overheads, Handling and all Charges on Item 5.2.1.</t>
  </si>
  <si>
    <t>5.3.3</t>
  </si>
  <si>
    <t>5.3.4</t>
  </si>
  <si>
    <t>5.3.5</t>
  </si>
  <si>
    <t>5.3.6</t>
  </si>
  <si>
    <t>5.3.7</t>
  </si>
  <si>
    <t>5.3.8</t>
  </si>
  <si>
    <t>5.3.9</t>
  </si>
  <si>
    <t xml:space="preserve">Transport cost per any unit of plant to deliver to site and remove from site for items 5.4.1 to 5.4.3. </t>
  </si>
  <si>
    <t>Transport cost per any unit of plant to deliver to site and remove from site for items 5.3.1 to 5.3.8</t>
  </si>
  <si>
    <t>Provision for Occupational Health and Safety audits on site.</t>
  </si>
  <si>
    <t>Provision and maintenance of construction access to sites, camp or pipeline routes as required by the contractor.</t>
  </si>
  <si>
    <t>PSA 14.7 a</t>
  </si>
  <si>
    <t>PSA 14.7 b</t>
  </si>
  <si>
    <t>(Bitumen dipped and LYNG sockets to SABS 546 and SABS 966 with flange drilled to SABS 1123, Table 16.)</t>
  </si>
  <si>
    <t>Specials and Fittings - Cast Iron Scour Tees:</t>
  </si>
  <si>
    <t>80 mm dia. Class 16</t>
  </si>
  <si>
    <t>(Socket ends RSV isolating valves. Valves to be non-rising spindles with cap top.)</t>
  </si>
  <si>
    <t>Specials and Fittings - Air Valve:</t>
  </si>
  <si>
    <t>(Vent O' Mat SERIES RBX  with screwed BSP male inlet, or similar. Complete with flange, barrel nipple, and 50 mm gate valve)</t>
  </si>
  <si>
    <t xml:space="preserve">50 mm Air Valve </t>
  </si>
  <si>
    <t>(Kent or similar approved, flanged and drilled to SABS 1123, Table 16)</t>
  </si>
  <si>
    <t>80 mm dia.  In-Line Bulk Water Meter.</t>
  </si>
  <si>
    <t>Specials and Fittings - Stand Pipes</t>
  </si>
  <si>
    <t>Standpipes:</t>
  </si>
  <si>
    <t>Hydraulic Pipe Testing:</t>
  </si>
  <si>
    <t>Disinfecting Pipe Works.</t>
  </si>
  <si>
    <t>Thrust Blocks:</t>
  </si>
  <si>
    <t>3.1.5</t>
  </si>
  <si>
    <t>SUB-TOTAL SCHEDULE B - SECTION 3 CARRIED FORWARD:</t>
  </si>
  <si>
    <t>SUB-TOTAL SCHEDULE B - SECTION 3 BROUGHT FORWARD:</t>
  </si>
  <si>
    <t>3.8.3</t>
  </si>
  <si>
    <t>3.9.1</t>
  </si>
  <si>
    <t>3.9.2</t>
  </si>
  <si>
    <t>3.10</t>
  </si>
  <si>
    <t>3.10.1</t>
  </si>
  <si>
    <t>3.10.2</t>
  </si>
  <si>
    <t>PSDB 1.1</t>
  </si>
  <si>
    <t>PSDB 1.2</t>
  </si>
  <si>
    <t>3.11.1</t>
  </si>
  <si>
    <t>3.12.1</t>
  </si>
  <si>
    <t>3.13.1</t>
  </si>
  <si>
    <t>3.13.2</t>
  </si>
  <si>
    <t>3.14.1</t>
  </si>
  <si>
    <t>3.15.1</t>
  </si>
  <si>
    <t>3.15.2</t>
  </si>
  <si>
    <t>Extra-over Item 3.15.1 for depth increments of 250 mm.</t>
  </si>
  <si>
    <t>8.2.13</t>
  </si>
  <si>
    <t>8.2.3</t>
  </si>
  <si>
    <t>TOTAL SCHEDULE B - SECTION 3 CARRIED TO SUMMARY:</t>
  </si>
  <si>
    <t>3.16.1</t>
  </si>
  <si>
    <t>3.17.1</t>
  </si>
  <si>
    <t>3.18.1</t>
  </si>
  <si>
    <t>3.18.2</t>
  </si>
  <si>
    <t>3.18.3</t>
  </si>
  <si>
    <t>3.19.1</t>
  </si>
  <si>
    <t>3.19.2</t>
  </si>
  <si>
    <t>3.20.1</t>
  </si>
  <si>
    <t>Excavation.</t>
  </si>
  <si>
    <t>Formwork.</t>
  </si>
  <si>
    <t>8.2.11</t>
  </si>
  <si>
    <t>6.2.1</t>
  </si>
  <si>
    <t xml:space="preserve">CAPRICORN DISTRICT MUNICIPALITY - LIMPOPO PROVINCE </t>
  </si>
  <si>
    <t>PROVISIONAL SUMS:</t>
  </si>
  <si>
    <t>Basic Skills and Construction Training:</t>
  </si>
  <si>
    <t>Pipe Specials:</t>
  </si>
  <si>
    <t>Access Roads to the Works.</t>
  </si>
  <si>
    <t>Excavate in all materials for trench depths exceeding 1000 mm up to 1500 mm, 800 mm wide.</t>
  </si>
  <si>
    <t>(Bedding to be Class C for flexible pipes as indicated in the contract drawings)</t>
  </si>
  <si>
    <t>uPVC bends less than 25 degree angle.</t>
  </si>
  <si>
    <t>uPVC bends with 45 degree angle.</t>
  </si>
  <si>
    <t>uPVC bends with 90 degree angle.</t>
  </si>
  <si>
    <t>3.2.3</t>
  </si>
  <si>
    <t>3.2.3.1</t>
  </si>
  <si>
    <t>3.2.3.2</t>
  </si>
  <si>
    <t>3.2.3.3</t>
  </si>
  <si>
    <t>Fittings and Specials - uPVC Lyng Bends:</t>
  </si>
  <si>
    <t>Specials and Fittings - Hydrant Tees:</t>
  </si>
  <si>
    <t>(Cast iron hydrant tees, Bitumen dipped and LYNG sockets to SABS 546 and SABS 966 with flanged branch, 80 mm dia, drilled to SABS 1123, Table 16.)</t>
  </si>
  <si>
    <t>(Cast iron scour tee, Bitumen dipped and LYNG sockets to SABS 546 and SABS 966 with flanged branch, 100 mm dia, drilled to SABS 1123, Table 16.)</t>
  </si>
  <si>
    <t>(Bitumen dipped, spigot and socket and socketed cast iron reducers all to SABS 546 and SABS 966.)</t>
  </si>
  <si>
    <t>Specials and Fittings - Flang Adaptors:</t>
  </si>
  <si>
    <t>(Cast iron, bitumen dipped saddle to be 25 mm BSP drilling and tapping.)</t>
  </si>
  <si>
    <t>Specials and Fittings - Isolating Valves:</t>
  </si>
  <si>
    <t>Specials and Fittings - Socketed Valves:</t>
  </si>
  <si>
    <t>3.7.3</t>
  </si>
  <si>
    <t>Stand pipe fittings complete, excluding saddles, including all labour, plant and incidentals as per DWAF details.</t>
  </si>
  <si>
    <t>Specials and Fittings - Bulk Water Meter:</t>
  </si>
  <si>
    <t>Pipe Specials - Galvanised:</t>
  </si>
  <si>
    <t>150 mm dia air valve chamber vent as per details.</t>
  </si>
  <si>
    <t>80 mm dia. x 300 mm long GMS pipe, flanged both ends, drilled to SABS 1123 Table 16.</t>
  </si>
  <si>
    <t>SCHEDULE B: BULK SUPPLY AND NETWORK DISTRIBUTION WORKS</t>
  </si>
  <si>
    <t>Valve chamber - 1200 mm x 1400 mm x 1000 mm depth, complete including excavation, materials, plant, labour and incidentals, as per detail drawings.</t>
  </si>
  <si>
    <t>Pipe Works Ancillaries:</t>
  </si>
  <si>
    <t>3.16.2</t>
  </si>
  <si>
    <t>Pipe specials and fittings for testing.</t>
  </si>
  <si>
    <t>3.20.2</t>
  </si>
  <si>
    <t>3.20.3</t>
  </si>
  <si>
    <t>3.21.1</t>
  </si>
  <si>
    <t>Concrete. [Class 20/19 MPa]</t>
  </si>
  <si>
    <t>Stand pipe complete, excluding specials and fittings, including all labour, plant, materials and incidentals, as per detail drawings.</t>
  </si>
  <si>
    <t>550 mm x 550 mm Fabricated manhole cover with frame, galvanised.</t>
  </si>
  <si>
    <t>Access ladder - 304 SS, galvanised.</t>
  </si>
  <si>
    <t>B.4</t>
  </si>
  <si>
    <t>(As specified in the Project Specifications.)</t>
  </si>
  <si>
    <t>ANCILLARY WORKS:</t>
  </si>
  <si>
    <t>SECTION 4: ANCILLARY WATER SUPPLY WORKS</t>
  </si>
  <si>
    <t>Backfill road crosings using a commercial type G4 material compacted to 98% Mod. AASHTO density.</t>
  </si>
  <si>
    <t>TOTAL SCHEDULE B - SECTION 4 CARRIED TO SUMMARY:</t>
  </si>
  <si>
    <t>SECTION 5: PRELIMINARY AND GENERAL - DAYWORKS</t>
  </si>
  <si>
    <t>Clear vegetation, 800 mm wide. (Provisional)</t>
  </si>
  <si>
    <t>Remove 150 mm topsoil, 800 mm wide.</t>
  </si>
  <si>
    <t>Excavate in all materials for trench depths up to 1000 mm, 800 mm wide.</t>
  </si>
  <si>
    <t>PSH 4.1</t>
  </si>
  <si>
    <t>3.21.2</t>
  </si>
  <si>
    <t>3.21.3</t>
  </si>
  <si>
    <t>Concrete pipe line markers as per details.</t>
  </si>
  <si>
    <t>Name board</t>
  </si>
  <si>
    <t>160 mm uPVC medium pressure pipes - Class 12.</t>
  </si>
  <si>
    <t>3.3.3</t>
  </si>
  <si>
    <t>3.4.3</t>
  </si>
  <si>
    <t>Elevated Pressed Steel Reservoir:</t>
  </si>
  <si>
    <t>3.10.3</t>
  </si>
  <si>
    <t>3.11.2</t>
  </si>
  <si>
    <t>3.11.3</t>
  </si>
  <si>
    <t>75 mm dia. Class 16</t>
  </si>
  <si>
    <t>3.13.3</t>
  </si>
  <si>
    <t>75 mm dia. Pipes</t>
  </si>
  <si>
    <t>3.18.4</t>
  </si>
  <si>
    <t>110 mm dia. Pipes</t>
  </si>
  <si>
    <t>3.19.3</t>
  </si>
  <si>
    <t>3.19.4</t>
  </si>
  <si>
    <t>Borehole Development:</t>
  </si>
  <si>
    <t xml:space="preserve">TOTAL AMOUNT -  SCHEDULE A: </t>
  </si>
  <si>
    <t xml:space="preserve">TOTAL AMOUNT – SCHEDULE B: </t>
  </si>
  <si>
    <t>TENDER SUM:</t>
  </si>
  <si>
    <t>SUB-TOTAL:</t>
  </si>
  <si>
    <t>TENDER PRICE:</t>
  </si>
  <si>
    <t>CALCULATION OF TENDER SUM</t>
  </si>
  <si>
    <t>SCHEDULE</t>
  </si>
  <si>
    <t>SECTION</t>
  </si>
  <si>
    <t>SECTION DESCRIPTION</t>
  </si>
  <si>
    <t>A</t>
  </si>
  <si>
    <t>PRELIMINARY AND GENERAL:</t>
  </si>
  <si>
    <t>FIXED CHARGE AND VALUE RELATED OBLIGATIONS</t>
  </si>
  <si>
    <t>TIME RELATED OBLIGATIONS</t>
  </si>
  <si>
    <t>PROVISIONAL SUMS</t>
  </si>
  <si>
    <t>PRIME COST SUMS</t>
  </si>
  <si>
    <t>DAYWORKS</t>
  </si>
  <si>
    <t>TEMPORARY WORKS</t>
  </si>
  <si>
    <t>TOTAL SCHEDULE A:</t>
  </si>
  <si>
    <t>B</t>
  </si>
  <si>
    <t>BULK SUPPLY AND NETWORK DISTRIBUTION WORKS:</t>
  </si>
  <si>
    <t>EARTHWORKS FOR PIPE TRENCHES</t>
  </si>
  <si>
    <t>PIPE BEDDING</t>
  </si>
  <si>
    <t>MEDIUM PRESSURE PIPELINES AND ANCILLARIES</t>
  </si>
  <si>
    <t>ANCILLARY WATER SUPPLY WORKS</t>
  </si>
  <si>
    <t>TOTAL SCHEDULE B:</t>
  </si>
  <si>
    <t xml:space="preserve">  </t>
  </si>
  <si>
    <t>Provision for ESKOM Connection</t>
  </si>
  <si>
    <t>Prov.Sum</t>
  </si>
  <si>
    <t>CONTINGENCIES [10.00%]:</t>
  </si>
  <si>
    <t>3.14.2</t>
  </si>
  <si>
    <t>110 mm uPVC medium pressure pipes - Class 16.</t>
  </si>
  <si>
    <t>Extra-over items 1.2.1 and 1.2.2 for excavation in intermediate material.</t>
  </si>
  <si>
    <t>Extra-over items 1.2.1 and 1.2.2 for excavation in hard material. (Provisional)</t>
  </si>
  <si>
    <t>Extra-over Item 1.2.3 for excavation in intermediate material using labour intensive methods.</t>
  </si>
  <si>
    <t>Extra-over Item 1.2.5 for excavate and dispose of unsuitable materisl using labour intensive methods.</t>
  </si>
  <si>
    <t>(Extra-over rate to Items 3.1)</t>
  </si>
  <si>
    <t>Provision for extension of the existing tank stand</t>
  </si>
  <si>
    <t>4.1.3</t>
  </si>
  <si>
    <t>t</t>
  </si>
  <si>
    <t>4.1.4</t>
  </si>
  <si>
    <t>Supply and placement of reinforced concrete. [Class 25/19 MPa] for the tank footings.</t>
  </si>
  <si>
    <t>Supply and placement of blinding layer concrete. [Class 15/10 MPa] for the tank footings.</t>
  </si>
  <si>
    <t>Vertical formwork to provide Class F1 surface finish to the tank footings.</t>
  </si>
  <si>
    <t>Supply, bend and fixing of Mild stress steel reinforcement for the tank footings.</t>
  </si>
  <si>
    <t>Supply, bend and fixing of High yield stress steel reinforcement for the tank footings.</t>
  </si>
  <si>
    <t>Excavating in soft material for maximum depth of 2.0m for the tank footings.</t>
  </si>
  <si>
    <t>Supply and install Ø24mm x 700mm long holding bolts to be casted in the tank footings.</t>
  </si>
  <si>
    <t>4.1.5</t>
  </si>
  <si>
    <t>4.1.6</t>
  </si>
  <si>
    <t>4.1.7</t>
  </si>
  <si>
    <t>4.1.8</t>
  </si>
  <si>
    <t>4.1.9</t>
  </si>
  <si>
    <t>(Reservoir shall be a Braithwaite type, or similar,pressed steel. All manufacturing to SABS standards with hot dip galvaising to SANS 121(ISO 1461), Installation to be performed by the supplier)</t>
  </si>
  <si>
    <t>Additional Tests required by Engineer:</t>
  </si>
  <si>
    <t>Provision for additional tests.</t>
  </si>
  <si>
    <t>4.1.11</t>
  </si>
  <si>
    <t>Extra over subitem 4.1.3 for excavation in hard material, irrespective of depth.</t>
  </si>
  <si>
    <t>4.2.1</t>
  </si>
  <si>
    <t>4.2.2</t>
  </si>
  <si>
    <t>4.2.3</t>
  </si>
  <si>
    <t>4.2.4</t>
  </si>
  <si>
    <t>4.2.5</t>
  </si>
  <si>
    <t>4.2.6</t>
  </si>
  <si>
    <t>4.2.7</t>
  </si>
  <si>
    <t>Overheads, charges and profit on item 4.2.13</t>
  </si>
  <si>
    <t>160 mm dia.</t>
  </si>
  <si>
    <t>4.3.1</t>
  </si>
  <si>
    <t>TENDERED AMOUNT</t>
  </si>
  <si>
    <t>75 mm uPVC medium pressure pipes - Class 9.</t>
  </si>
  <si>
    <t>160 mm uPVC medium pressure pipes - Class 9.</t>
  </si>
  <si>
    <t>75 mm Upvc class 16:</t>
  </si>
  <si>
    <t>160 mm uPVC class 16:</t>
  </si>
  <si>
    <t>200 mm uPVC class 16:</t>
  </si>
  <si>
    <t xml:space="preserve">SCHEDULE OF QUANTITIES: </t>
  </si>
  <si>
    <t>SUMMARY SCHEDULE OF QUANTITIES</t>
  </si>
  <si>
    <t>200 mm dia</t>
  </si>
  <si>
    <t>200 mm dia.</t>
  </si>
  <si>
    <t>3.5.3</t>
  </si>
  <si>
    <t>91 mm dia.</t>
  </si>
  <si>
    <t>75 mm x 160 mm dia. [S]</t>
  </si>
  <si>
    <t>75 mm x 200 mm dia. [S]</t>
  </si>
  <si>
    <t>160 mm x 200 mm dia. [S]</t>
  </si>
  <si>
    <t>3.8.4</t>
  </si>
  <si>
    <t>160 mm dia. Class 16</t>
  </si>
  <si>
    <t>161 mm dia. Class 16</t>
  </si>
  <si>
    <t>3.10.4</t>
  </si>
  <si>
    <t>200 mm dia. Class 16</t>
  </si>
  <si>
    <t>200 mm dia.  In-Line Bulk Water Meter.</t>
  </si>
  <si>
    <t>150 mm dia.  In-Line Bulk Water Meter.</t>
  </si>
  <si>
    <t>Supply and Installation of 15mm Kent Water meter brass type for household connections all complete as per project specifications</t>
  </si>
  <si>
    <t>160 mm dia. Pipes</t>
  </si>
  <si>
    <t>200 mm dia. Pipes</t>
  </si>
  <si>
    <t>4.3.2</t>
  </si>
  <si>
    <t>Allow for formation of a reed bed effluent discharge in 4.3.1 above</t>
  </si>
  <si>
    <t>Socail Facilitation</t>
  </si>
  <si>
    <t>Provision for Social Facilitation by a Client Appointed Service Provider .</t>
  </si>
  <si>
    <r>
      <t>Front end loader - bucket capacity &gt;1.5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.</t>
    </r>
  </si>
  <si>
    <t>VAT [15.00%]:</t>
  </si>
  <si>
    <t>Supply and install precast concrete pump house as per DWS specifications, complete with heavy duty lockable steel access door for boreholes above.</t>
  </si>
  <si>
    <t>Water Package Plant in Bodi Village:</t>
  </si>
  <si>
    <t xml:space="preserve">Re-drilling and Equipping  Boreholes </t>
  </si>
  <si>
    <t>25 mm HDPE PN 20</t>
  </si>
  <si>
    <t xml:space="preserve">Re-drilling and or rehabilitation of Borehole H11-2768 including yield test and chemical analysis reporting. Borehole depth up to 120m </t>
  </si>
  <si>
    <t>Allow a Provisional Sum for removing, cleaning and handing over to the Engineer existing Boreholes H11- 2768 &amp; 1372 diesel engine equipment.</t>
  </si>
  <si>
    <t>INVERAAN VILLAGE WATER SUPPLY</t>
  </si>
  <si>
    <t>200 mm uPVC medium pressure pipes - Class 12</t>
  </si>
  <si>
    <t>Supply and equip new Boreholes with a suitably sized 3 phase electric motor.  Unit complete with starter panel, cabling, valves, flow meter and delivery pipework as per drawing No….</t>
  </si>
  <si>
    <t>160 mm uPVC medium pressure pipes - Class 12</t>
  </si>
  <si>
    <t>Installation of 1166 KL/day Water Treatment Package Plant for Reverse Osmosis.</t>
  </si>
  <si>
    <t>Supply and erect 1105 kl capacity elevated pressed steel reservoir with base 10.0m above natural ground level.</t>
  </si>
  <si>
    <t>Rate only</t>
  </si>
  <si>
    <t>Supply, delivery and installation of 2.4m high concrete palisade fence c/w 4.5m wide steel sliding gate, inclusive of area clearance, and civil foundations as per drawings  INV-STD-10&amp;12</t>
  </si>
  <si>
    <t>8.3.2.1 e</t>
  </si>
  <si>
    <t>Cellphone costs</t>
  </si>
  <si>
    <t>2.2.4</t>
  </si>
  <si>
    <t>8.4.2.1e</t>
  </si>
  <si>
    <t>Cellphone costs, including pro-rata</t>
  </si>
  <si>
    <t>ORB.INV_02.22</t>
  </si>
  <si>
    <t>Flow Control Valves</t>
  </si>
  <si>
    <t>(Bermad or similar approved, flanged and drilled to SABS 1123, Table 16)</t>
  </si>
  <si>
    <t>Provisional Sum for the supply of 150 mm dia.  In-Line Flow Control Valves.</t>
  </si>
  <si>
    <t>Rate Only</t>
  </si>
  <si>
    <t>Provisional Sum for the supply of 75 mm dia.  In-Line Flow Control Valves.</t>
  </si>
  <si>
    <t>CONT B. RETICULATION  - SPLIT 2</t>
  </si>
  <si>
    <t>2.5% CPA (Applied to A+B)</t>
  </si>
  <si>
    <t>LI</t>
  </si>
  <si>
    <t>CONTRACT No INF-W27/2022/2023</t>
  </si>
  <si>
    <t xml:space="preserve">INVERAAN CONT B WS BoQ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</si>
</sst>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&quot;\ #,##0.00"/>
    <numFmt numFmtId="165" formatCode="#,##0.0"/>
    <numFmt numFmtId="166" formatCode="#,##0.000"/>
  </numFmts>
  <fonts count="33" x14ac:knownFonts="1">
    <font>
      <sz val="10"/>
      <name val="MS Sans Serif"/>
    </font>
    <font>
      <sz val="10"/>
      <name val="Arial"/>
      <family val="2"/>
    </font>
    <font>
      <sz val="8"/>
      <name val="Arial"/>
      <family val="2"/>
    </font>
    <font>
      <sz val="8"/>
      <name val="MS Sans Serif"/>
      <family val="2"/>
    </font>
    <font>
      <sz val="9"/>
      <name val="Arial"/>
      <family val="2"/>
    </font>
    <font>
      <sz val="9"/>
      <name val="MS Sans Serif"/>
      <family val="2"/>
    </font>
    <font>
      <b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MS Sans Serif"/>
      <family val="2"/>
    </font>
    <font>
      <sz val="7"/>
      <name val="Arial"/>
      <family val="2"/>
    </font>
    <font>
      <b/>
      <sz val="10"/>
      <name val="MS Sans Serif"/>
      <family val="2"/>
    </font>
    <font>
      <b/>
      <sz val="9"/>
      <name val="MS Sans Serif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Times New Roman"/>
      <family val="1"/>
    </font>
    <font>
      <i/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MS Sans Serif"/>
      <family val="2"/>
    </font>
    <font>
      <sz val="10"/>
      <name val="MS Sans Serif"/>
      <family val="2"/>
    </font>
    <font>
      <b/>
      <sz val="8"/>
      <name val="Arial Narrow"/>
      <family val="2"/>
    </font>
    <font>
      <sz val="8"/>
      <color theme="1"/>
      <name val="Arial"/>
      <family val="2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666666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5" fontId="1" fillId="0" borderId="1" applyProtection="0"/>
    <xf numFmtId="4" fontId="20" fillId="0" borderId="1" applyProtection="0"/>
    <xf numFmtId="166" fontId="1" fillId="0" borderId="1" applyProtection="0"/>
    <xf numFmtId="44" fontId="1" fillId="0" borderId="0" applyFont="0" applyFill="0" applyBorder="0" applyAlignment="0" applyProtection="0"/>
    <xf numFmtId="0" fontId="21" fillId="0" borderId="0" applyProtection="0"/>
    <xf numFmtId="2" fontId="21" fillId="0" borderId="0" applyProtection="0"/>
    <xf numFmtId="0" fontId="20" fillId="0" borderId="0" applyNumberFormat="0" applyFont="0" applyFill="0" applyBorder="0" applyAlignment="0" applyProtection="0">
      <protection locked="0"/>
    </xf>
    <xf numFmtId="0" fontId="22" fillId="0" borderId="0" applyProtection="0"/>
    <xf numFmtId="0" fontId="1" fillId="0" borderId="0"/>
    <xf numFmtId="0" fontId="25" fillId="0" borderId="0"/>
    <xf numFmtId="0" fontId="16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/>
    <xf numFmtId="0" fontId="24" fillId="0" borderId="2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2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7" fillId="0" borderId="5" xfId="14" applyFont="1" applyBorder="1" applyAlignment="1">
      <alignment vertical="center"/>
    </xf>
    <xf numFmtId="0" fontId="2" fillId="0" borderId="5" xfId="14" applyFont="1" applyBorder="1" applyAlignment="1">
      <alignment vertical="center"/>
    </xf>
    <xf numFmtId="0" fontId="2" fillId="0" borderId="5" xfId="14" applyFont="1" applyFill="1" applyBorder="1" applyAlignment="1">
      <alignment vertical="center"/>
    </xf>
    <xf numFmtId="0" fontId="9" fillId="0" borderId="5" xfId="14" applyFont="1" applyBorder="1" applyAlignment="1">
      <alignment vertical="center" wrapText="1"/>
    </xf>
    <xf numFmtId="0" fontId="2" fillId="0" borderId="5" xfId="14" applyFont="1" applyBorder="1" applyAlignment="1">
      <alignment vertical="center" wrapText="1"/>
    </xf>
    <xf numFmtId="0" fontId="2" fillId="0" borderId="5" xfId="14" applyFont="1" applyFill="1" applyBorder="1" applyAlignment="1">
      <alignment vertical="center" wrapText="1"/>
    </xf>
    <xf numFmtId="0" fontId="8" fillId="0" borderId="5" xfId="14" applyFont="1" applyBorder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5" xfId="15" applyFont="1" applyFill="1" applyBorder="1"/>
    <xf numFmtId="0" fontId="2" fillId="0" borderId="5" xfId="15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 applyProtection="1">
      <alignment vertical="center" wrapText="1"/>
    </xf>
    <xf numFmtId="0" fontId="13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right" vertical="center"/>
    </xf>
    <xf numFmtId="0" fontId="4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7" xfId="0" applyFont="1" applyBorder="1"/>
    <xf numFmtId="0" fontId="0" fillId="0" borderId="7" xfId="0" applyBorder="1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0" xfId="0" applyFont="1" applyBorder="1"/>
    <xf numFmtId="0" fontId="0" fillId="0" borderId="10" xfId="0" applyBorder="1"/>
    <xf numFmtId="49" fontId="2" fillId="0" borderId="0" xfId="0" applyNumberFormat="1" applyFont="1" applyAlignment="1">
      <alignment vertical="top" wrapText="1"/>
    </xf>
    <xf numFmtId="2" fontId="7" fillId="0" borderId="5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2" fillId="0" borderId="5" xfId="0" applyNumberFormat="1" applyFont="1" applyFill="1" applyBorder="1" applyAlignment="1" applyProtection="1">
      <alignment vertical="center"/>
    </xf>
    <xf numFmtId="4" fontId="2" fillId="0" borderId="5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0" borderId="5" xfId="0" quotePrefix="1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10" fontId="2" fillId="0" borderId="5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0" xfId="0" applyFont="1" applyBorder="1" applyAlignment="1">
      <alignment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4" fontId="2" fillId="0" borderId="5" xfId="0" applyNumberFormat="1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164" fontId="6" fillId="0" borderId="0" xfId="0" applyNumberFormat="1" applyFont="1" applyAlignment="1">
      <alignment horizontal="right" vertical="center"/>
    </xf>
    <xf numFmtId="164" fontId="0" fillId="0" borderId="10" xfId="0" applyNumberFormat="1" applyBorder="1"/>
    <xf numFmtId="164" fontId="0" fillId="0" borderId="0" xfId="0" applyNumberFormat="1"/>
    <xf numFmtId="164" fontId="7" fillId="0" borderId="3" xfId="0" applyNumberFormat="1" applyFont="1" applyFill="1" applyBorder="1" applyAlignment="1">
      <alignment vertical="center"/>
    </xf>
    <xf numFmtId="164" fontId="2" fillId="0" borderId="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vertical="center"/>
    </xf>
    <xf numFmtId="164" fontId="15" fillId="0" borderId="12" xfId="0" applyNumberFormat="1" applyFont="1" applyBorder="1" applyAlignment="1">
      <alignment horizontal="right" vertical="center"/>
    </xf>
    <xf numFmtId="164" fontId="14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/>
    </xf>
    <xf numFmtId="9" fontId="2" fillId="0" borderId="5" xfId="18" applyFont="1" applyBorder="1" applyAlignment="1">
      <alignment vertical="center"/>
    </xf>
    <xf numFmtId="2" fontId="6" fillId="0" borderId="16" xfId="0" applyNumberFormat="1" applyFont="1" applyBorder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/>
    <xf numFmtId="164" fontId="2" fillId="0" borderId="7" xfId="0" applyNumberFormat="1" applyFont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vertical="center"/>
    </xf>
    <xf numFmtId="0" fontId="4" fillId="0" borderId="0" xfId="0" applyFont="1" applyFill="1"/>
    <xf numFmtId="43" fontId="0" fillId="0" borderId="0" xfId="20" applyFont="1"/>
    <xf numFmtId="4" fontId="26" fillId="0" borderId="5" xfId="0" applyNumberFormat="1" applyFont="1" applyBorder="1" applyAlignment="1" applyProtection="1">
      <alignment vertical="center"/>
    </xf>
    <xf numFmtId="0" fontId="7" fillId="0" borderId="5" xfId="14" applyFont="1" applyFill="1" applyBorder="1" applyAlignment="1">
      <alignment vertical="center" wrapText="1"/>
    </xf>
    <xf numFmtId="4" fontId="31" fillId="0" borderId="5" xfId="0" applyNumberFormat="1" applyFont="1" applyBorder="1" applyAlignment="1" applyProtection="1">
      <alignment horizontal="right" vertical="center"/>
      <protection locked="0"/>
    </xf>
    <xf numFmtId="0" fontId="32" fillId="0" borderId="0" xfId="0" applyFont="1"/>
    <xf numFmtId="43" fontId="6" fillId="0" borderId="0" xfId="20" applyFont="1" applyAlignment="1">
      <alignment vertical="center"/>
    </xf>
    <xf numFmtId="43" fontId="6" fillId="0" borderId="0" xfId="20" applyFont="1" applyAlignment="1">
      <alignment horizontal="right" vertical="center"/>
    </xf>
    <xf numFmtId="43" fontId="0" fillId="0" borderId="7" xfId="20" applyFont="1" applyBorder="1"/>
    <xf numFmtId="43" fontId="2" fillId="0" borderId="8" xfId="20" applyFont="1" applyBorder="1" applyAlignment="1">
      <alignment horizontal="right" vertical="center"/>
    </xf>
    <xf numFmtId="43" fontId="0" fillId="0" borderId="10" xfId="20" applyFont="1" applyBorder="1"/>
    <xf numFmtId="43" fontId="0" fillId="0" borderId="11" xfId="20" applyFont="1" applyBorder="1"/>
    <xf numFmtId="43" fontId="7" fillId="0" borderId="3" xfId="20" applyFont="1" applyFill="1" applyBorder="1" applyAlignment="1" applyProtection="1">
      <alignment vertical="center"/>
      <protection locked="0"/>
    </xf>
    <xf numFmtId="43" fontId="7" fillId="0" borderId="3" xfId="20" applyFont="1" applyFill="1" applyBorder="1" applyAlignment="1">
      <alignment vertical="center"/>
    </xf>
    <xf numFmtId="43" fontId="2" fillId="0" borderId="5" xfId="20" applyFont="1" applyBorder="1" applyAlignment="1">
      <alignment vertical="center" wrapText="1"/>
    </xf>
    <xf numFmtId="43" fontId="2" fillId="0" borderId="5" xfId="20" applyFont="1" applyBorder="1" applyAlignment="1">
      <alignment vertical="center"/>
    </xf>
    <xf numFmtId="43" fontId="2" fillId="0" borderId="5" xfId="20" applyFont="1" applyBorder="1" applyAlignment="1">
      <alignment horizontal="right" vertical="center"/>
    </xf>
    <xf numFmtId="43" fontId="0" fillId="0" borderId="4" xfId="20" applyFont="1" applyBorder="1" applyAlignment="1">
      <alignment vertical="center"/>
    </xf>
    <xf numFmtId="43" fontId="15" fillId="0" borderId="12" xfId="20" applyFont="1" applyBorder="1" applyAlignment="1">
      <alignment horizontal="right" vertical="center"/>
    </xf>
    <xf numFmtId="43" fontId="6" fillId="0" borderId="16" xfId="20" applyFont="1" applyBorder="1" applyAlignment="1">
      <alignment horizontal="right" vertical="center"/>
    </xf>
    <xf numFmtId="43" fontId="6" fillId="0" borderId="0" xfId="20" applyFont="1" applyFill="1" applyAlignment="1">
      <alignment vertical="center"/>
    </xf>
    <xf numFmtId="43" fontId="6" fillId="0" borderId="0" xfId="20" applyFont="1" applyFill="1" applyAlignment="1">
      <alignment horizontal="right" vertical="center"/>
    </xf>
    <xf numFmtId="43" fontId="0" fillId="0" borderId="7" xfId="20" applyFont="1" applyFill="1" applyBorder="1"/>
    <xf numFmtId="43" fontId="2" fillId="0" borderId="8" xfId="20" applyFont="1" applyFill="1" applyBorder="1" applyAlignment="1">
      <alignment horizontal="right" vertical="center"/>
    </xf>
    <xf numFmtId="43" fontId="0" fillId="0" borderId="10" xfId="20" applyFont="1" applyFill="1" applyBorder="1"/>
    <xf numFmtId="43" fontId="0" fillId="0" borderId="11" xfId="20" applyFont="1" applyFill="1" applyBorder="1"/>
    <xf numFmtId="43" fontId="0" fillId="0" borderId="0" xfId="20" applyFont="1" applyFill="1"/>
    <xf numFmtId="43" fontId="2" fillId="0" borderId="5" xfId="20" applyFont="1" applyFill="1" applyBorder="1" applyAlignment="1" applyProtection="1">
      <alignment vertical="center" wrapText="1"/>
      <protection locked="0"/>
    </xf>
    <xf numFmtId="43" fontId="2" fillId="0" borderId="5" xfId="20" applyFont="1" applyFill="1" applyBorder="1" applyAlignment="1">
      <alignment vertical="center" wrapText="1"/>
    </xf>
    <xf numFmtId="43" fontId="2" fillId="0" borderId="5" xfId="20" applyFont="1" applyFill="1" applyBorder="1" applyAlignment="1" applyProtection="1">
      <alignment vertical="center"/>
      <protection locked="0"/>
    </xf>
    <xf numFmtId="43" fontId="2" fillId="0" borderId="5" xfId="20" applyFont="1" applyFill="1" applyBorder="1" applyAlignment="1">
      <alignment vertical="center"/>
    </xf>
    <xf numFmtId="43" fontId="2" fillId="0" borderId="5" xfId="20" applyFont="1" applyFill="1" applyBorder="1" applyAlignment="1">
      <alignment horizontal="right" vertical="center"/>
    </xf>
    <xf numFmtId="43" fontId="0" fillId="0" borderId="4" xfId="20" applyFont="1" applyFill="1" applyBorder="1" applyAlignment="1">
      <alignment vertical="center"/>
    </xf>
    <xf numFmtId="43" fontId="15" fillId="0" borderId="12" xfId="20" applyFont="1" applyFill="1" applyBorder="1" applyAlignment="1">
      <alignment horizontal="right" vertical="center"/>
    </xf>
    <xf numFmtId="43" fontId="6" fillId="0" borderId="16" xfId="20" applyFont="1" applyFill="1" applyBorder="1" applyAlignment="1">
      <alignment horizontal="right" vertical="center"/>
    </xf>
    <xf numFmtId="0" fontId="30" fillId="2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43" fontId="30" fillId="0" borderId="3" xfId="20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 applyProtection="1">
      <alignment horizontal="right" vertical="center"/>
      <protection locked="0"/>
    </xf>
    <xf numFmtId="164" fontId="30" fillId="2" borderId="3" xfId="0" applyNumberFormat="1" applyFont="1" applyFill="1" applyBorder="1" applyAlignment="1">
      <alignment horizontal="center" vertical="center"/>
    </xf>
    <xf numFmtId="43" fontId="14" fillId="0" borderId="0" xfId="20" applyFont="1" applyBorder="1" applyAlignment="1">
      <alignment vertical="center"/>
    </xf>
    <xf numFmtId="43" fontId="30" fillId="2" borderId="3" xfId="20" applyFont="1" applyFill="1" applyBorder="1" applyAlignment="1">
      <alignment horizontal="center" vertical="center"/>
    </xf>
    <xf numFmtId="43" fontId="31" fillId="0" borderId="5" xfId="20" applyFont="1" applyFill="1" applyBorder="1" applyAlignment="1" applyProtection="1">
      <alignment horizontal="right" vertical="center"/>
    </xf>
    <xf numFmtId="43" fontId="31" fillId="0" borderId="5" xfId="20" applyFont="1" applyBorder="1" applyAlignment="1">
      <alignment horizontal="right" vertical="center"/>
    </xf>
    <xf numFmtId="43" fontId="2" fillId="0" borderId="5" xfId="20" applyFont="1" applyFill="1" applyBorder="1" applyAlignment="1" applyProtection="1">
      <alignment horizontal="right" vertical="center"/>
    </xf>
    <xf numFmtId="43" fontId="2" fillId="0" borderId="5" xfId="20" applyFont="1" applyFill="1" applyBorder="1" applyAlignment="1" applyProtection="1">
      <alignment vertical="center"/>
    </xf>
    <xf numFmtId="43" fontId="2" fillId="0" borderId="7" xfId="20" applyFont="1" applyBorder="1" applyAlignment="1">
      <alignment horizontal="right" vertical="center"/>
    </xf>
    <xf numFmtId="43" fontId="7" fillId="0" borderId="3" xfId="20" applyFont="1" applyFill="1" applyBorder="1" applyAlignment="1">
      <alignment horizontal="right" vertical="center"/>
    </xf>
    <xf numFmtId="43" fontId="2" fillId="0" borderId="5" xfId="20" applyFont="1" applyBorder="1" applyAlignment="1">
      <alignment horizontal="right" vertical="center" wrapText="1"/>
    </xf>
    <xf numFmtId="43" fontId="7" fillId="0" borderId="5" xfId="20" applyFont="1" applyBorder="1" applyAlignment="1">
      <alignment horizontal="right" vertical="center"/>
    </xf>
    <xf numFmtId="43" fontId="3" fillId="0" borderId="5" xfId="20" applyFont="1" applyBorder="1" applyAlignment="1">
      <alignment horizontal="right" vertical="center"/>
    </xf>
    <xf numFmtId="43" fontId="0" fillId="0" borderId="4" xfId="20" applyFont="1" applyBorder="1" applyAlignment="1">
      <alignment horizontal="right" vertical="center"/>
    </xf>
    <xf numFmtId="43" fontId="2" fillId="0" borderId="5" xfId="20" applyFont="1" applyBorder="1" applyAlignment="1">
      <alignment horizontal="center" vertical="center"/>
    </xf>
    <xf numFmtId="43" fontId="9" fillId="0" borderId="5" xfId="20" applyFont="1" applyFill="1" applyBorder="1" applyAlignment="1" applyProtection="1">
      <alignment horizontal="right" vertical="center"/>
    </xf>
    <xf numFmtId="43" fontId="2" fillId="0" borderId="3" xfId="20" applyFont="1" applyFill="1" applyBorder="1" applyAlignment="1">
      <alignment horizontal="right" vertical="center"/>
    </xf>
    <xf numFmtId="43" fontId="3" fillId="0" borderId="5" xfId="20" applyFont="1" applyBorder="1" applyAlignment="1">
      <alignment vertical="center"/>
    </xf>
    <xf numFmtId="0" fontId="30" fillId="2" borderId="3" xfId="0" applyFont="1" applyFill="1" applyBorder="1" applyAlignment="1">
      <alignment vertical="center"/>
    </xf>
    <xf numFmtId="43" fontId="7" fillId="0" borderId="3" xfId="20" applyFont="1" applyFill="1" applyBorder="1" applyAlignment="1">
      <alignment horizontal="center" vertical="center"/>
    </xf>
    <xf numFmtId="43" fontId="6" fillId="0" borderId="0" xfId="20" applyFont="1" applyBorder="1" applyAlignment="1">
      <alignment horizontal="right" vertical="center"/>
    </xf>
    <xf numFmtId="0" fontId="6" fillId="0" borderId="0" xfId="0" applyFont="1"/>
    <xf numFmtId="4" fontId="2" fillId="0" borderId="5" xfId="0" applyNumberFormat="1" applyFont="1" applyFill="1" applyBorder="1" applyAlignment="1">
      <alignment horizontal="right" vertical="center"/>
    </xf>
    <xf numFmtId="43" fontId="7" fillId="0" borderId="5" xfId="20" applyFont="1" applyFill="1" applyBorder="1" applyAlignment="1">
      <alignment horizontal="right" vertical="center"/>
    </xf>
    <xf numFmtId="43" fontId="1" fillId="0" borderId="14" xfId="20" applyFont="1" applyBorder="1" applyAlignment="1">
      <alignment horizontal="center" vertical="center" wrapText="1"/>
    </xf>
    <xf numFmtId="43" fontId="1" fillId="0" borderId="13" xfId="2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43" fontId="0" fillId="0" borderId="12" xfId="2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3" fontId="18" fillId="0" borderId="14" xfId="20" applyFont="1" applyBorder="1" applyAlignment="1">
      <alignment horizontal="center" vertical="center"/>
    </xf>
    <xf numFmtId="43" fontId="18" fillId="0" borderId="13" xfId="2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right" vertical="center" wrapText="1"/>
    </xf>
    <xf numFmtId="164" fontId="0" fillId="0" borderId="12" xfId="0" applyNumberFormat="1" applyBorder="1" applyAlignment="1">
      <alignment horizont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3" fontId="14" fillId="0" borderId="14" xfId="20" applyFont="1" applyBorder="1" applyAlignment="1">
      <alignment horizontal="center" vertical="center" wrapText="1"/>
    </xf>
    <xf numFmtId="43" fontId="14" fillId="0" borderId="13" xfId="20" applyFont="1" applyBorder="1" applyAlignment="1">
      <alignment horizontal="center" vertical="center" wrapText="1"/>
    </xf>
    <xf numFmtId="43" fontId="1" fillId="0" borderId="14" xfId="20" applyFont="1" applyBorder="1" applyAlignment="1">
      <alignment horizontal="center" vertical="center" wrapText="1"/>
    </xf>
    <xf numFmtId="43" fontId="1" fillId="0" borderId="13" xfId="20" applyFont="1" applyBorder="1" applyAlignment="1">
      <alignment horizontal="center" vertical="center" wrapText="1"/>
    </xf>
  </cellXfs>
  <cellStyles count="21">
    <cellStyle name="Comma" xfId="20" builtinId="3"/>
    <cellStyle name="Comma 2" xfId="1"/>
    <cellStyle name="Comma0" xfId="2"/>
    <cellStyle name="Comma1" xfId="3"/>
    <cellStyle name="Comma2" xfId="4"/>
    <cellStyle name="Comma3" xfId="5"/>
    <cellStyle name="Currency 2" xfId="6"/>
    <cellStyle name="Date" xfId="7"/>
    <cellStyle name="Fixed" xfId="8"/>
    <cellStyle name="HEADING1" xfId="9"/>
    <cellStyle name="HEADING2" xfId="10"/>
    <cellStyle name="Normal" xfId="0" builtinId="0"/>
    <cellStyle name="Normal 2" xfId="11"/>
    <cellStyle name="Normal 2 2" xfId="12"/>
    <cellStyle name="Normal 3" xfId="13"/>
    <cellStyle name="normal_S1" xfId="14"/>
    <cellStyle name="normal_S10" xfId="15"/>
    <cellStyle name="OPSKRIF" xfId="16"/>
    <cellStyle name="or" xfId="17"/>
    <cellStyle name="Percent" xfId="18" builtinId="5"/>
    <cellStyle name="Percent 2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2E6B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DDDDDD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J60"/>
  <sheetViews>
    <sheetView view="pageBreakPreview" zoomScale="96" zoomScaleNormal="100" zoomScaleSheetLayoutView="96" workbookViewId="0">
      <selection activeCell="E23" sqref="E23"/>
    </sheetView>
  </sheetViews>
  <sheetFormatPr defaultRowHeight="12.75" x14ac:dyDescent="0.2"/>
  <cols>
    <col min="1" max="1" width="1.7109375" customWidth="1"/>
    <col min="2" max="2" width="9.85546875" customWidth="1"/>
    <col min="3" max="3" width="10" customWidth="1"/>
    <col min="4" max="4" width="35.5703125" customWidth="1"/>
    <col min="5" max="5" width="8.7109375" customWidth="1"/>
    <col min="6" max="6" width="10" customWidth="1"/>
    <col min="7" max="7" width="16.140625" style="153" customWidth="1"/>
    <col min="8" max="8" width="19.5703125" style="153" customWidth="1"/>
    <col min="9" max="9" width="1.7109375" customWidth="1"/>
    <col min="11" max="11" width="10.140625" bestFit="1" customWidth="1"/>
  </cols>
  <sheetData>
    <row r="1" spans="2:9" ht="15" customHeight="1" x14ac:dyDescent="0.2">
      <c r="B1" s="71"/>
      <c r="C1" s="71"/>
      <c r="D1" s="71"/>
      <c r="E1" s="71"/>
      <c r="F1" s="71"/>
      <c r="G1" s="147"/>
      <c r="H1" s="148" t="s">
        <v>584</v>
      </c>
      <c r="I1" s="73"/>
    </row>
    <row r="2" spans="2:9" ht="18" customHeight="1" x14ac:dyDescent="0.2">
      <c r="B2" s="194" t="s">
        <v>396</v>
      </c>
      <c r="C2" s="194"/>
      <c r="D2" s="194"/>
      <c r="E2" s="194"/>
      <c r="F2" s="194"/>
      <c r="G2" s="194"/>
      <c r="H2" s="194"/>
    </row>
    <row r="3" spans="2:9" ht="18" customHeight="1" x14ac:dyDescent="0.2">
      <c r="B3" s="195" t="s">
        <v>540</v>
      </c>
      <c r="C3" s="195"/>
      <c r="D3" s="195"/>
      <c r="E3" s="195"/>
      <c r="F3" s="195"/>
      <c r="G3" s="195"/>
      <c r="H3" s="195"/>
    </row>
    <row r="4" spans="2:9" ht="18" customHeight="1" x14ac:dyDescent="0.2">
      <c r="B4" s="194" t="s">
        <v>571</v>
      </c>
      <c r="C4" s="194"/>
      <c r="D4" s="194"/>
      <c r="E4" s="194"/>
      <c r="F4" s="196" t="s">
        <v>593</v>
      </c>
      <c r="G4" s="196"/>
      <c r="H4" s="196"/>
    </row>
    <row r="5" spans="2:9" ht="18" customHeight="1" x14ac:dyDescent="0.2">
      <c r="B5" s="42" t="s">
        <v>231</v>
      </c>
      <c r="C5" s="43"/>
      <c r="D5" s="44"/>
      <c r="E5" s="45"/>
      <c r="F5" s="45"/>
      <c r="G5" s="149"/>
      <c r="H5" s="150"/>
    </row>
    <row r="6" spans="2:9" ht="18" customHeight="1" x14ac:dyDescent="0.2">
      <c r="B6" s="46" t="s">
        <v>44</v>
      </c>
      <c r="C6" s="47"/>
      <c r="D6" s="48"/>
      <c r="E6" s="47"/>
      <c r="F6" s="49"/>
      <c r="G6" s="151"/>
      <c r="H6" s="152"/>
    </row>
    <row r="7" spans="2:9" ht="4.9000000000000004" customHeight="1" x14ac:dyDescent="0.2">
      <c r="B7" s="1"/>
      <c r="C7" s="1"/>
    </row>
    <row r="8" spans="2:9" s="132" customFormat="1" ht="25.15" customHeight="1" x14ac:dyDescent="0.2">
      <c r="B8" s="162" t="s">
        <v>238</v>
      </c>
      <c r="C8" s="162" t="s">
        <v>237</v>
      </c>
      <c r="D8" s="163" t="s">
        <v>1</v>
      </c>
      <c r="E8" s="163" t="s">
        <v>2</v>
      </c>
      <c r="F8" s="163" t="s">
        <v>3</v>
      </c>
      <c r="G8" s="164" t="s">
        <v>4</v>
      </c>
      <c r="H8" s="164" t="s">
        <v>5</v>
      </c>
    </row>
    <row r="9" spans="2:9" ht="18" customHeight="1" x14ac:dyDescent="0.2">
      <c r="B9" s="93" t="s">
        <v>50</v>
      </c>
      <c r="C9" s="94"/>
      <c r="D9" s="95" t="s">
        <v>46</v>
      </c>
      <c r="E9" s="95"/>
      <c r="F9" s="95"/>
      <c r="G9" s="139"/>
      <c r="H9" s="140"/>
    </row>
    <row r="10" spans="2:9" s="7" customFormat="1" ht="25.15" customHeight="1" x14ac:dyDescent="0.2">
      <c r="B10" s="96"/>
      <c r="C10" s="96"/>
      <c r="D10" s="67" t="s">
        <v>81</v>
      </c>
      <c r="E10" s="37"/>
      <c r="F10" s="37"/>
      <c r="G10" s="154"/>
      <c r="H10" s="155" t="str">
        <f>IF(F10="",IF(G10="","","Rate Only"),F10*G10)</f>
        <v/>
      </c>
    </row>
    <row r="11" spans="2:9" s="2" customFormat="1" ht="15" customHeight="1" x14ac:dyDescent="0.2">
      <c r="B11" s="40"/>
      <c r="C11" s="40"/>
      <c r="D11" s="65"/>
      <c r="E11" s="97"/>
      <c r="F11" s="41"/>
      <c r="G11" s="156"/>
      <c r="H11" s="157" t="str">
        <f>IF(F11="",IF(G11="","","Rate Only"),F11*G11)</f>
        <v/>
      </c>
    </row>
    <row r="12" spans="2:9" s="2" customFormat="1" ht="18" customHeight="1" x14ac:dyDescent="0.2">
      <c r="B12" s="98">
        <v>1.1000000000000001</v>
      </c>
      <c r="C12" s="40"/>
      <c r="D12" s="65" t="s">
        <v>39</v>
      </c>
      <c r="E12" s="40"/>
      <c r="F12" s="99"/>
      <c r="G12" s="156"/>
      <c r="H12" s="158" t="str">
        <f>IF(F12="",IF(G12="","","Rate Only"),F12*G12)</f>
        <v/>
      </c>
    </row>
    <row r="13" spans="2:9" s="2" customFormat="1" ht="18" customHeight="1" x14ac:dyDescent="0.2">
      <c r="B13" s="40" t="s">
        <v>47</v>
      </c>
      <c r="C13" s="40" t="s">
        <v>6</v>
      </c>
      <c r="D13" s="61" t="s">
        <v>167</v>
      </c>
      <c r="E13" s="40" t="s">
        <v>0</v>
      </c>
      <c r="F13" s="99">
        <v>1</v>
      </c>
      <c r="G13" s="156">
        <v>0</v>
      </c>
      <c r="H13" s="158">
        <f>G13*F13</f>
        <v>0</v>
      </c>
    </row>
    <row r="14" spans="2:9" s="2" customFormat="1" ht="18" customHeight="1" x14ac:dyDescent="0.2">
      <c r="B14" s="40" t="s">
        <v>48</v>
      </c>
      <c r="C14" s="40" t="s">
        <v>6</v>
      </c>
      <c r="D14" s="61" t="s">
        <v>168</v>
      </c>
      <c r="E14" s="40" t="s">
        <v>0</v>
      </c>
      <c r="F14" s="99">
        <v>1</v>
      </c>
      <c r="G14" s="156">
        <v>0</v>
      </c>
      <c r="H14" s="158">
        <f>G14*F14</f>
        <v>0</v>
      </c>
    </row>
    <row r="15" spans="2:9" s="2" customFormat="1" ht="15" customHeight="1" x14ac:dyDescent="0.2">
      <c r="B15" s="40"/>
      <c r="C15" s="40"/>
      <c r="D15" s="37"/>
      <c r="E15" s="97"/>
      <c r="F15" s="99"/>
      <c r="G15" s="156"/>
      <c r="H15" s="158"/>
    </row>
    <row r="16" spans="2:9" s="2" customFormat="1" ht="18" customHeight="1" x14ac:dyDescent="0.2">
      <c r="B16" s="98">
        <v>1.2</v>
      </c>
      <c r="C16" s="40"/>
      <c r="D16" s="62" t="s">
        <v>7</v>
      </c>
      <c r="E16" s="40"/>
      <c r="F16" s="99"/>
      <c r="G16" s="156"/>
      <c r="H16" s="158">
        <f t="shared" ref="H16:H19" si="0">G16*F16</f>
        <v>0</v>
      </c>
    </row>
    <row r="17" spans="2:10" s="2" customFormat="1" ht="18" customHeight="1" x14ac:dyDescent="0.2">
      <c r="B17" s="40" t="s">
        <v>8</v>
      </c>
      <c r="C17" s="40" t="s">
        <v>10</v>
      </c>
      <c r="D17" s="61" t="s">
        <v>157</v>
      </c>
      <c r="E17" s="40" t="s">
        <v>0</v>
      </c>
      <c r="F17" s="99">
        <v>1</v>
      </c>
      <c r="G17" s="156">
        <v>0</v>
      </c>
      <c r="H17" s="158">
        <f t="shared" si="0"/>
        <v>0</v>
      </c>
    </row>
    <row r="18" spans="2:10" s="2" customFormat="1" ht="18" customHeight="1" x14ac:dyDescent="0.2">
      <c r="B18" s="40" t="s">
        <v>9</v>
      </c>
      <c r="C18" s="40" t="s">
        <v>11</v>
      </c>
      <c r="D18" s="37" t="s">
        <v>451</v>
      </c>
      <c r="E18" s="40" t="s">
        <v>0</v>
      </c>
      <c r="F18" s="99">
        <v>2</v>
      </c>
      <c r="G18" s="156">
        <v>0</v>
      </c>
      <c r="H18" s="158">
        <f t="shared" si="0"/>
        <v>0</v>
      </c>
    </row>
    <row r="19" spans="2:10" s="2" customFormat="1" ht="18" customHeight="1" x14ac:dyDescent="0.2">
      <c r="B19" s="40" t="s">
        <v>17</v>
      </c>
      <c r="C19" s="40" t="s">
        <v>310</v>
      </c>
      <c r="D19" s="61" t="s">
        <v>169</v>
      </c>
      <c r="E19" s="40" t="s">
        <v>0</v>
      </c>
      <c r="F19" s="99">
        <v>1</v>
      </c>
      <c r="G19" s="156">
        <v>0</v>
      </c>
      <c r="H19" s="158">
        <f t="shared" si="0"/>
        <v>0</v>
      </c>
    </row>
    <row r="20" spans="2:10" s="2" customFormat="1" ht="18" customHeight="1" x14ac:dyDescent="0.2">
      <c r="B20" s="40" t="s">
        <v>236</v>
      </c>
      <c r="C20" s="40" t="s">
        <v>579</v>
      </c>
      <c r="D20" s="61" t="s">
        <v>580</v>
      </c>
      <c r="E20" s="40" t="s">
        <v>0</v>
      </c>
      <c r="F20" s="99">
        <v>1</v>
      </c>
      <c r="G20" s="156">
        <v>25000</v>
      </c>
      <c r="H20" s="158">
        <f>G20*F20</f>
        <v>25000</v>
      </c>
    </row>
    <row r="21" spans="2:10" s="2" customFormat="1" ht="18" customHeight="1" x14ac:dyDescent="0.2">
      <c r="B21" s="98">
        <v>1.3</v>
      </c>
      <c r="C21" s="40"/>
      <c r="D21" s="62" t="s">
        <v>43</v>
      </c>
      <c r="E21" s="40"/>
      <c r="F21" s="99"/>
      <c r="G21" s="156"/>
      <c r="H21" s="158"/>
    </row>
    <row r="22" spans="2:10" s="2" customFormat="1" ht="18" customHeight="1" x14ac:dyDescent="0.2">
      <c r="B22" s="40" t="s">
        <v>18</v>
      </c>
      <c r="C22" s="40" t="s">
        <v>28</v>
      </c>
      <c r="D22" s="37" t="s">
        <v>161</v>
      </c>
      <c r="E22" s="40" t="s">
        <v>0</v>
      </c>
      <c r="F22" s="99">
        <v>1</v>
      </c>
      <c r="G22" s="156">
        <v>0</v>
      </c>
      <c r="H22" s="158">
        <f t="shared" ref="H22" si="1">G22*F22</f>
        <v>0</v>
      </c>
    </row>
    <row r="23" spans="2:10" s="2" customFormat="1" ht="18" customHeight="1" x14ac:dyDescent="0.2">
      <c r="B23" s="40" t="s">
        <v>19</v>
      </c>
      <c r="C23" s="40" t="s">
        <v>29</v>
      </c>
      <c r="D23" s="37" t="s">
        <v>12</v>
      </c>
      <c r="E23" s="40" t="s">
        <v>0</v>
      </c>
      <c r="F23" s="99">
        <v>1</v>
      </c>
      <c r="G23" s="156">
        <v>0</v>
      </c>
      <c r="H23" s="158">
        <f t="shared" ref="H23:H40" si="2">G23*F23</f>
        <v>0</v>
      </c>
    </row>
    <row r="24" spans="2:10" s="2" customFormat="1" ht="18" customHeight="1" x14ac:dyDescent="0.2">
      <c r="B24" s="40" t="s">
        <v>20</v>
      </c>
      <c r="C24" s="40" t="s">
        <v>30</v>
      </c>
      <c r="D24" s="37" t="s">
        <v>13</v>
      </c>
      <c r="E24" s="40" t="s">
        <v>0</v>
      </c>
      <c r="F24" s="99">
        <v>1</v>
      </c>
      <c r="G24" s="156">
        <v>0</v>
      </c>
      <c r="H24" s="158">
        <f t="shared" si="2"/>
        <v>0</v>
      </c>
    </row>
    <row r="25" spans="2:10" s="2" customFormat="1" ht="18" customHeight="1" x14ac:dyDescent="0.2">
      <c r="B25" s="40" t="s">
        <v>21</v>
      </c>
      <c r="C25" s="40" t="s">
        <v>31</v>
      </c>
      <c r="D25" s="37" t="s">
        <v>162</v>
      </c>
      <c r="E25" s="40" t="s">
        <v>0</v>
      </c>
      <c r="F25" s="99">
        <v>1</v>
      </c>
      <c r="G25" s="156">
        <v>0</v>
      </c>
      <c r="H25" s="158">
        <f t="shared" si="2"/>
        <v>0</v>
      </c>
    </row>
    <row r="26" spans="2:10" s="2" customFormat="1" ht="18" customHeight="1" x14ac:dyDescent="0.2">
      <c r="B26" s="40" t="s">
        <v>22</v>
      </c>
      <c r="C26" s="40" t="s">
        <v>32</v>
      </c>
      <c r="D26" s="37" t="s">
        <v>163</v>
      </c>
      <c r="E26" s="40" t="s">
        <v>0</v>
      </c>
      <c r="F26" s="99">
        <v>1</v>
      </c>
      <c r="G26" s="156">
        <v>0</v>
      </c>
      <c r="H26" s="158">
        <f t="shared" si="2"/>
        <v>0</v>
      </c>
    </row>
    <row r="27" spans="2:10" s="2" customFormat="1" ht="18" customHeight="1" x14ac:dyDescent="0.2">
      <c r="B27" s="40" t="s">
        <v>23</v>
      </c>
      <c r="C27" s="40" t="s">
        <v>33</v>
      </c>
      <c r="D27" s="37" t="s">
        <v>164</v>
      </c>
      <c r="E27" s="40" t="s">
        <v>0</v>
      </c>
      <c r="F27" s="99">
        <v>1</v>
      </c>
      <c r="G27" s="156">
        <v>0</v>
      </c>
      <c r="H27" s="158">
        <f t="shared" si="2"/>
        <v>0</v>
      </c>
    </row>
    <row r="28" spans="2:10" s="2" customFormat="1" ht="25.15" customHeight="1" x14ac:dyDescent="0.2">
      <c r="B28" s="40" t="s">
        <v>24</v>
      </c>
      <c r="C28" s="40" t="s">
        <v>34</v>
      </c>
      <c r="D28" s="37" t="s">
        <v>165</v>
      </c>
      <c r="E28" s="40" t="s">
        <v>0</v>
      </c>
      <c r="F28" s="99">
        <v>1</v>
      </c>
      <c r="G28" s="156">
        <v>0</v>
      </c>
      <c r="H28" s="158">
        <f t="shared" si="2"/>
        <v>0</v>
      </c>
    </row>
    <row r="29" spans="2:10" ht="18" customHeight="1" x14ac:dyDescent="0.2">
      <c r="B29" s="40" t="s">
        <v>25</v>
      </c>
      <c r="C29" s="40" t="s">
        <v>35</v>
      </c>
      <c r="D29" s="37" t="s">
        <v>166</v>
      </c>
      <c r="E29" s="40" t="s">
        <v>0</v>
      </c>
      <c r="F29" s="99">
        <v>1</v>
      </c>
      <c r="G29" s="156">
        <v>0</v>
      </c>
      <c r="H29" s="158">
        <f t="shared" si="2"/>
        <v>0</v>
      </c>
      <c r="J29" s="3"/>
    </row>
    <row r="30" spans="2:10" ht="18" customHeight="1" x14ac:dyDescent="0.2">
      <c r="B30" s="40" t="s">
        <v>26</v>
      </c>
      <c r="C30" s="40" t="s">
        <v>36</v>
      </c>
      <c r="D30" s="37" t="s">
        <v>15</v>
      </c>
      <c r="E30" s="40" t="s">
        <v>0</v>
      </c>
      <c r="F30" s="99">
        <v>1</v>
      </c>
      <c r="G30" s="156">
        <v>0</v>
      </c>
      <c r="H30" s="158">
        <f t="shared" si="2"/>
        <v>0</v>
      </c>
      <c r="J30" s="3"/>
    </row>
    <row r="31" spans="2:10" ht="18" customHeight="1" x14ac:dyDescent="0.2">
      <c r="B31" s="40" t="s">
        <v>27</v>
      </c>
      <c r="C31" s="40" t="s">
        <v>37</v>
      </c>
      <c r="D31" s="37" t="s">
        <v>16</v>
      </c>
      <c r="E31" s="40" t="s">
        <v>0</v>
      </c>
      <c r="F31" s="99">
        <v>1</v>
      </c>
      <c r="G31" s="156">
        <v>0</v>
      </c>
      <c r="H31" s="158">
        <f t="shared" si="2"/>
        <v>0</v>
      </c>
      <c r="J31" s="3"/>
    </row>
    <row r="32" spans="2:10" ht="18" customHeight="1" x14ac:dyDescent="0.2">
      <c r="B32" s="40" t="s">
        <v>135</v>
      </c>
      <c r="C32" s="40" t="s">
        <v>311</v>
      </c>
      <c r="D32" s="37" t="s">
        <v>176</v>
      </c>
      <c r="E32" s="40" t="s">
        <v>0</v>
      </c>
      <c r="F32" s="99">
        <v>1</v>
      </c>
      <c r="G32" s="156">
        <v>0</v>
      </c>
      <c r="H32" s="158">
        <f t="shared" si="2"/>
        <v>0</v>
      </c>
      <c r="J32" s="3"/>
    </row>
    <row r="33" spans="2:10" ht="18" customHeight="1" x14ac:dyDescent="0.2">
      <c r="B33" s="40" t="s">
        <v>136</v>
      </c>
      <c r="C33" s="40" t="s">
        <v>312</v>
      </c>
      <c r="D33" s="37" t="s">
        <v>143</v>
      </c>
      <c r="E33" s="40" t="s">
        <v>0</v>
      </c>
      <c r="F33" s="99">
        <v>1</v>
      </c>
      <c r="G33" s="156">
        <v>0</v>
      </c>
      <c r="H33" s="158">
        <f t="shared" si="2"/>
        <v>0</v>
      </c>
      <c r="J33" s="3"/>
    </row>
    <row r="34" spans="2:10" ht="18" customHeight="1" x14ac:dyDescent="0.2">
      <c r="B34" s="40" t="s">
        <v>235</v>
      </c>
      <c r="C34" s="40" t="s">
        <v>313</v>
      </c>
      <c r="D34" s="37" t="s">
        <v>192</v>
      </c>
      <c r="E34" s="40" t="s">
        <v>0</v>
      </c>
      <c r="F34" s="99">
        <v>1</v>
      </c>
      <c r="G34" s="156">
        <v>0</v>
      </c>
      <c r="H34" s="158">
        <f t="shared" si="2"/>
        <v>0</v>
      </c>
      <c r="J34" s="3"/>
    </row>
    <row r="35" spans="2:10" ht="15" customHeight="1" x14ac:dyDescent="0.2">
      <c r="B35" s="40"/>
      <c r="C35" s="40"/>
      <c r="D35" s="37"/>
      <c r="E35" s="40"/>
      <c r="F35" s="99"/>
      <c r="G35" s="156">
        <v>0</v>
      </c>
      <c r="H35" s="158">
        <f t="shared" si="2"/>
        <v>0</v>
      </c>
      <c r="J35" s="3"/>
    </row>
    <row r="36" spans="2:10" ht="18" customHeight="1" x14ac:dyDescent="0.2">
      <c r="B36" s="98">
        <v>1.4</v>
      </c>
      <c r="C36" s="40" t="s">
        <v>41</v>
      </c>
      <c r="D36" s="62" t="s">
        <v>38</v>
      </c>
      <c r="E36" s="40" t="s">
        <v>0</v>
      </c>
      <c r="F36" s="99">
        <v>1</v>
      </c>
      <c r="G36" s="156">
        <v>0</v>
      </c>
      <c r="H36" s="158">
        <f t="shared" si="2"/>
        <v>0</v>
      </c>
    </row>
    <row r="37" spans="2:10" ht="15" customHeight="1" x14ac:dyDescent="0.2">
      <c r="B37" s="98"/>
      <c r="C37" s="40"/>
      <c r="D37" s="62"/>
      <c r="E37" s="40"/>
      <c r="F37" s="99"/>
      <c r="G37" s="156">
        <v>0</v>
      </c>
      <c r="H37" s="158">
        <f t="shared" si="2"/>
        <v>0</v>
      </c>
    </row>
    <row r="38" spans="2:10" ht="18" customHeight="1" x14ac:dyDescent="0.2">
      <c r="B38" s="98">
        <v>1.5</v>
      </c>
      <c r="C38" s="40" t="s">
        <v>42</v>
      </c>
      <c r="D38" s="62" t="s">
        <v>40</v>
      </c>
      <c r="E38" s="40" t="s">
        <v>0</v>
      </c>
      <c r="F38" s="99">
        <v>1</v>
      </c>
      <c r="G38" s="156">
        <v>0</v>
      </c>
      <c r="H38" s="158">
        <f t="shared" si="2"/>
        <v>0</v>
      </c>
    </row>
    <row r="39" spans="2:10" ht="15" customHeight="1" x14ac:dyDescent="0.2">
      <c r="B39" s="100"/>
      <c r="C39" s="100"/>
      <c r="D39" s="100"/>
      <c r="E39" s="40"/>
      <c r="F39" s="99"/>
      <c r="G39" s="156">
        <v>0</v>
      </c>
      <c r="H39" s="158">
        <f t="shared" si="2"/>
        <v>0</v>
      </c>
    </row>
    <row r="40" spans="2:10" ht="18" customHeight="1" x14ac:dyDescent="0.2">
      <c r="B40" s="98">
        <v>1.6</v>
      </c>
      <c r="C40" s="40" t="s">
        <v>314</v>
      </c>
      <c r="D40" s="62" t="s">
        <v>190</v>
      </c>
      <c r="E40" s="40" t="s">
        <v>0</v>
      </c>
      <c r="F40" s="99">
        <v>1</v>
      </c>
      <c r="G40" s="156">
        <v>0</v>
      </c>
      <c r="H40" s="158">
        <f t="shared" si="2"/>
        <v>0</v>
      </c>
    </row>
    <row r="41" spans="2:10" ht="18" customHeight="1" x14ac:dyDescent="0.2">
      <c r="B41" s="5"/>
      <c r="C41" s="5"/>
      <c r="D41" s="5"/>
      <c r="E41" s="5"/>
      <c r="F41" s="5"/>
      <c r="G41" s="159"/>
      <c r="H41" s="159"/>
    </row>
    <row r="42" spans="2:10" ht="20.100000000000001" customHeight="1" x14ac:dyDescent="0.2">
      <c r="B42" s="193" t="s">
        <v>137</v>
      </c>
      <c r="C42" s="193"/>
      <c r="D42" s="193"/>
      <c r="E42" s="193"/>
      <c r="F42" s="193"/>
      <c r="G42" s="193"/>
      <c r="H42" s="160">
        <v>0</v>
      </c>
    </row>
    <row r="43" spans="2:10" ht="17.100000000000001" customHeight="1" x14ac:dyDescent="0.2"/>
    <row r="44" spans="2:10" ht="17.100000000000001" customHeight="1" x14ac:dyDescent="0.2">
      <c r="B44" s="192" t="s">
        <v>594</v>
      </c>
      <c r="C44" s="192"/>
      <c r="D44" s="192"/>
      <c r="E44" s="192"/>
      <c r="F44" s="192"/>
      <c r="G44" s="192"/>
      <c r="H44" s="161"/>
    </row>
    <row r="45" spans="2:10" ht="17.100000000000001" customHeight="1" x14ac:dyDescent="0.2"/>
    <row r="60" ht="11.25" customHeight="1" x14ac:dyDescent="0.2"/>
  </sheetData>
  <sheetProtection selectLockedCells="1"/>
  <mergeCells count="6">
    <mergeCell ref="B44:G44"/>
    <mergeCell ref="B42:G42"/>
    <mergeCell ref="B2:H2"/>
    <mergeCell ref="B3:H3"/>
    <mergeCell ref="F4:H4"/>
    <mergeCell ref="B4:E4"/>
  </mergeCells>
  <phoneticPr fontId="3" type="noConversion"/>
  <pageMargins left="0.55118110236220474" right="0.15748031496062992" top="0.39370078740157483" bottom="0.39370078740157483" header="0" footer="0.59055118110236227"/>
  <pageSetup paperSize="9" scale="8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J44"/>
  <sheetViews>
    <sheetView view="pageBreakPreview" topLeftCell="A22" zoomScaleNormal="100" zoomScaleSheetLayoutView="100" workbookViewId="0">
      <selection activeCell="I35" sqref="I35"/>
    </sheetView>
  </sheetViews>
  <sheetFormatPr defaultRowHeight="12.75" x14ac:dyDescent="0.2"/>
  <cols>
    <col min="1" max="1" width="1.7109375" customWidth="1"/>
    <col min="2" max="3" width="6.7109375" customWidth="1"/>
    <col min="4" max="4" width="8.7109375" customWidth="1"/>
    <col min="5" max="5" width="35.5703125" customWidth="1"/>
    <col min="6" max="7" width="8.7109375" customWidth="1"/>
    <col min="8" max="8" width="15.7109375" style="128" customWidth="1"/>
    <col min="9" max="9" width="19.5703125" style="128" customWidth="1"/>
    <col min="10" max="10" width="1.7109375" customWidth="1"/>
  </cols>
  <sheetData>
    <row r="1" spans="2:10" ht="15" customHeight="1" x14ac:dyDescent="0.2">
      <c r="B1" s="71"/>
      <c r="C1" s="71"/>
      <c r="D1" s="71"/>
      <c r="E1" s="71"/>
      <c r="F1" s="71"/>
      <c r="G1" s="71"/>
      <c r="H1" s="133"/>
      <c r="I1" s="134"/>
      <c r="J1" s="72"/>
    </row>
    <row r="2" spans="2:10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194"/>
      <c r="G2" s="78"/>
      <c r="H2" s="167"/>
      <c r="I2" s="167" t="str">
        <f>'Fixed P&amp;Gs'!H1</f>
        <v>ORB.INV_02.22</v>
      </c>
    </row>
    <row r="3" spans="2:10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195"/>
      <c r="G3" s="78"/>
      <c r="H3" s="167"/>
      <c r="I3" s="167"/>
    </row>
    <row r="4" spans="2:10" ht="18" customHeight="1" x14ac:dyDescent="0.2">
      <c r="B4" s="194" t="str">
        <f>'Fixed P&amp;Gs'!B4</f>
        <v>INVERAAN VILLAGE WATER SUPPLY</v>
      </c>
      <c r="C4" s="194"/>
      <c r="D4" s="194"/>
      <c r="E4" s="194"/>
      <c r="F4" s="194"/>
      <c r="G4" s="197" t="str">
        <f>'Fixed P&amp;Gs'!F4</f>
        <v>CONTRACT No INF-W27/2022/2023</v>
      </c>
      <c r="H4" s="197"/>
      <c r="I4" s="197"/>
    </row>
    <row r="5" spans="2:10" ht="18" customHeight="1" x14ac:dyDescent="0.2">
      <c r="B5" s="42" t="s">
        <v>425</v>
      </c>
      <c r="C5" s="191"/>
      <c r="D5" s="43"/>
      <c r="E5" s="44"/>
      <c r="F5" s="45"/>
      <c r="G5" s="45"/>
      <c r="H5" s="135"/>
      <c r="I5" s="173"/>
    </row>
    <row r="6" spans="2:10" ht="18" customHeight="1" x14ac:dyDescent="0.2">
      <c r="B6" s="46" t="s">
        <v>286</v>
      </c>
      <c r="C6" s="47"/>
      <c r="D6" s="47"/>
      <c r="E6" s="48"/>
      <c r="F6" s="47"/>
      <c r="G6" s="49"/>
      <c r="H6" s="137"/>
      <c r="I6" s="137"/>
    </row>
    <row r="7" spans="2:10" ht="4.9000000000000004" customHeight="1" x14ac:dyDescent="0.2">
      <c r="B7" s="1"/>
      <c r="C7" s="1"/>
      <c r="D7" s="1"/>
    </row>
    <row r="8" spans="2:10" s="132" customFormat="1" ht="25.15" customHeight="1" x14ac:dyDescent="0.2">
      <c r="B8" s="162" t="s">
        <v>238</v>
      </c>
      <c r="C8" s="162" t="s">
        <v>592</v>
      </c>
      <c r="D8" s="162" t="s">
        <v>237</v>
      </c>
      <c r="E8" s="183" t="s">
        <v>1</v>
      </c>
      <c r="F8" s="163" t="s">
        <v>2</v>
      </c>
      <c r="G8" s="163" t="s">
        <v>3</v>
      </c>
      <c r="H8" s="168" t="s">
        <v>4</v>
      </c>
      <c r="I8" s="168" t="s">
        <v>5</v>
      </c>
    </row>
    <row r="9" spans="2:10" ht="18" customHeight="1" x14ac:dyDescent="0.2">
      <c r="B9" s="6" t="s">
        <v>287</v>
      </c>
      <c r="C9" s="6"/>
      <c r="D9" s="4"/>
      <c r="E9" s="19" t="s">
        <v>132</v>
      </c>
      <c r="F9" s="19"/>
      <c r="G9" s="19"/>
      <c r="H9" s="140"/>
      <c r="I9" s="140"/>
    </row>
    <row r="10" spans="2:10" s="7" customFormat="1" ht="25.15" customHeight="1" x14ac:dyDescent="0.2">
      <c r="B10" s="20"/>
      <c r="C10" s="20"/>
      <c r="D10" s="20"/>
      <c r="E10" s="9" t="s">
        <v>131</v>
      </c>
      <c r="F10" s="8"/>
      <c r="G10" s="8"/>
      <c r="H10" s="141"/>
      <c r="I10" s="141"/>
    </row>
    <row r="11" spans="2:10" s="2" customFormat="1" ht="15" customHeight="1" x14ac:dyDescent="0.2">
      <c r="B11" s="10"/>
      <c r="C11" s="10"/>
      <c r="D11" s="10"/>
      <c r="E11" s="17"/>
      <c r="F11" s="12"/>
      <c r="G11" s="12"/>
      <c r="H11" s="142"/>
      <c r="I11" s="142"/>
    </row>
    <row r="12" spans="2:10" s="2" customFormat="1" ht="18" customHeight="1" x14ac:dyDescent="0.2">
      <c r="B12" s="15">
        <v>3.1</v>
      </c>
      <c r="C12" s="15" t="s">
        <v>592</v>
      </c>
      <c r="D12" s="10" t="s">
        <v>130</v>
      </c>
      <c r="E12" s="17" t="s">
        <v>133</v>
      </c>
      <c r="F12" s="12"/>
      <c r="G12" s="12"/>
      <c r="H12" s="142"/>
      <c r="I12" s="142"/>
    </row>
    <row r="13" spans="2:10" s="2" customFormat="1" ht="25.15" customHeight="1" x14ac:dyDescent="0.2">
      <c r="B13" s="15"/>
      <c r="C13" s="15"/>
      <c r="D13" s="10"/>
      <c r="E13" s="9" t="s">
        <v>134</v>
      </c>
      <c r="F13" s="12"/>
      <c r="G13" s="22"/>
      <c r="H13" s="142"/>
      <c r="I13" s="143"/>
    </row>
    <row r="14" spans="2:10" s="2" customFormat="1" ht="20.85" customHeight="1" x14ac:dyDescent="0.2">
      <c r="B14" s="10" t="s">
        <v>178</v>
      </c>
      <c r="C14" s="10"/>
      <c r="D14" s="10"/>
      <c r="E14" s="61" t="s">
        <v>535</v>
      </c>
      <c r="F14" s="40" t="s">
        <v>105</v>
      </c>
      <c r="G14" s="58">
        <v>58675</v>
      </c>
      <c r="H14" s="171">
        <v>0</v>
      </c>
      <c r="I14" s="143">
        <f>H14*G14</f>
        <v>0</v>
      </c>
      <c r="J14" s="120"/>
    </row>
    <row r="15" spans="2:10" s="2" customFormat="1" ht="20.85" customHeight="1" x14ac:dyDescent="0.2">
      <c r="B15" s="10" t="s">
        <v>179</v>
      </c>
      <c r="C15" s="10"/>
      <c r="D15" s="10"/>
      <c r="E15" s="61" t="s">
        <v>574</v>
      </c>
      <c r="F15" s="40" t="s">
        <v>105</v>
      </c>
      <c r="G15" s="58">
        <v>0</v>
      </c>
      <c r="H15" s="171">
        <v>0</v>
      </c>
      <c r="I15" s="143" t="s">
        <v>588</v>
      </c>
      <c r="J15" s="120"/>
    </row>
    <row r="16" spans="2:10" s="2" customFormat="1" ht="20.85" customHeight="1" x14ac:dyDescent="0.2">
      <c r="B16" s="10" t="s">
        <v>180</v>
      </c>
      <c r="C16" s="10"/>
      <c r="D16" s="10"/>
      <c r="E16" s="37" t="s">
        <v>536</v>
      </c>
      <c r="F16" s="40" t="s">
        <v>105</v>
      </c>
      <c r="G16" s="58">
        <v>6295</v>
      </c>
      <c r="H16" s="171">
        <v>0</v>
      </c>
      <c r="I16" s="143">
        <f t="shared" ref="I16:I40" si="0">H16*G16</f>
        <v>0</v>
      </c>
      <c r="J16" s="120"/>
    </row>
    <row r="17" spans="2:10" s="2" customFormat="1" ht="20.85" customHeight="1" x14ac:dyDescent="0.2">
      <c r="B17" s="10" t="s">
        <v>292</v>
      </c>
      <c r="C17" s="10"/>
      <c r="D17" s="10"/>
      <c r="E17" s="61" t="s">
        <v>568</v>
      </c>
      <c r="F17" s="40" t="s">
        <v>105</v>
      </c>
      <c r="G17" s="58">
        <v>15964</v>
      </c>
      <c r="H17" s="171">
        <v>0</v>
      </c>
      <c r="I17" s="143">
        <f t="shared" si="0"/>
        <v>0</v>
      </c>
      <c r="J17" s="120"/>
    </row>
    <row r="18" spans="2:10" s="2" customFormat="1" ht="23.85" hidden="1" customHeight="1" x14ac:dyDescent="0.2">
      <c r="B18" s="10" t="s">
        <v>292</v>
      </c>
      <c r="C18" s="10"/>
      <c r="D18" s="10"/>
      <c r="E18" s="61" t="s">
        <v>497</v>
      </c>
      <c r="F18" s="40" t="s">
        <v>105</v>
      </c>
      <c r="G18" s="58"/>
      <c r="H18" s="171">
        <v>0</v>
      </c>
      <c r="I18" s="143">
        <f t="shared" si="0"/>
        <v>0</v>
      </c>
    </row>
    <row r="19" spans="2:10" s="2" customFormat="1" ht="23.85" hidden="1" customHeight="1" x14ac:dyDescent="0.2">
      <c r="B19" s="10" t="s">
        <v>362</v>
      </c>
      <c r="C19" s="10"/>
      <c r="D19" s="10"/>
      <c r="E19" s="61" t="s">
        <v>452</v>
      </c>
      <c r="F19" s="40" t="s">
        <v>105</v>
      </c>
      <c r="G19" s="58"/>
      <c r="H19" s="171">
        <v>0</v>
      </c>
      <c r="I19" s="143">
        <f t="shared" si="0"/>
        <v>0</v>
      </c>
    </row>
    <row r="20" spans="2:10" s="2" customFormat="1" ht="23.85" customHeight="1" x14ac:dyDescent="0.2">
      <c r="B20" s="10" t="s">
        <v>362</v>
      </c>
      <c r="C20" s="10"/>
      <c r="D20" s="10"/>
      <c r="E20" s="37" t="s">
        <v>572</v>
      </c>
      <c r="F20" s="40" t="s">
        <v>105</v>
      </c>
      <c r="G20" s="58">
        <v>0</v>
      </c>
      <c r="H20" s="171">
        <v>0</v>
      </c>
      <c r="I20" s="143" t="s">
        <v>588</v>
      </c>
    </row>
    <row r="21" spans="2:10" s="2" customFormat="1" ht="20.85" customHeight="1" x14ac:dyDescent="0.2">
      <c r="B21" s="10"/>
      <c r="C21" s="10"/>
      <c r="D21" s="10"/>
      <c r="E21" s="37"/>
      <c r="F21" s="40"/>
      <c r="G21" s="58"/>
      <c r="H21" s="180"/>
      <c r="I21" s="143"/>
    </row>
    <row r="22" spans="2:10" s="2" customFormat="1" ht="23.85" customHeight="1" x14ac:dyDescent="0.2">
      <c r="B22" s="15">
        <v>3.2</v>
      </c>
      <c r="C22" s="15" t="s">
        <v>592</v>
      </c>
      <c r="D22" s="10" t="s">
        <v>305</v>
      </c>
      <c r="E22" s="62" t="s">
        <v>410</v>
      </c>
      <c r="F22" s="40"/>
      <c r="G22" s="58"/>
      <c r="H22" s="171"/>
      <c r="I22" s="143"/>
    </row>
    <row r="23" spans="2:10" s="2" customFormat="1" ht="20.85" customHeight="1" x14ac:dyDescent="0.2">
      <c r="B23" s="10"/>
      <c r="C23" s="10"/>
      <c r="D23" s="10"/>
      <c r="E23" s="63" t="s">
        <v>502</v>
      </c>
      <c r="F23" s="40"/>
      <c r="G23" s="58"/>
      <c r="H23" s="171"/>
      <c r="I23" s="143"/>
    </row>
    <row r="24" spans="2:10" s="2" customFormat="1" ht="20.85" customHeight="1" x14ac:dyDescent="0.2">
      <c r="B24" s="15" t="s">
        <v>186</v>
      </c>
      <c r="C24" s="15"/>
      <c r="D24" s="10"/>
      <c r="E24" s="62" t="s">
        <v>537</v>
      </c>
      <c r="F24" s="40"/>
      <c r="G24" s="58"/>
      <c r="H24" s="171"/>
      <c r="I24" s="143"/>
    </row>
    <row r="25" spans="2:10" s="2" customFormat="1" ht="20.85" customHeight="1" x14ac:dyDescent="0.2">
      <c r="B25" s="10" t="s">
        <v>289</v>
      </c>
      <c r="C25" s="10"/>
      <c r="D25" s="10"/>
      <c r="E25" s="37" t="s">
        <v>403</v>
      </c>
      <c r="F25" s="40" t="s">
        <v>255</v>
      </c>
      <c r="G25" s="58">
        <v>350</v>
      </c>
      <c r="H25" s="171">
        <v>0</v>
      </c>
      <c r="I25" s="143">
        <f t="shared" si="0"/>
        <v>0</v>
      </c>
    </row>
    <row r="26" spans="2:10" s="2" customFormat="1" ht="20.85" customHeight="1" x14ac:dyDescent="0.2">
      <c r="B26" s="10" t="s">
        <v>290</v>
      </c>
      <c r="C26" s="10"/>
      <c r="D26" s="10"/>
      <c r="E26" s="64" t="s">
        <v>404</v>
      </c>
      <c r="F26" s="40" t="s">
        <v>255</v>
      </c>
      <c r="G26" s="58">
        <v>45</v>
      </c>
      <c r="H26" s="171">
        <v>0</v>
      </c>
      <c r="I26" s="143">
        <f t="shared" si="0"/>
        <v>0</v>
      </c>
    </row>
    <row r="27" spans="2:10" s="2" customFormat="1" ht="20.85" customHeight="1" x14ac:dyDescent="0.2">
      <c r="B27" s="10" t="s">
        <v>291</v>
      </c>
      <c r="C27" s="10"/>
      <c r="D27" s="10"/>
      <c r="E27" s="64" t="s">
        <v>405</v>
      </c>
      <c r="F27" s="40" t="s">
        <v>255</v>
      </c>
      <c r="G27" s="58">
        <v>55</v>
      </c>
      <c r="H27" s="171">
        <v>0</v>
      </c>
      <c r="I27" s="143">
        <f t="shared" si="0"/>
        <v>0</v>
      </c>
    </row>
    <row r="28" spans="2:10" s="2" customFormat="1" ht="20.85" customHeight="1" x14ac:dyDescent="0.2">
      <c r="B28" s="15" t="s">
        <v>288</v>
      </c>
      <c r="C28" s="15"/>
      <c r="D28" s="10"/>
      <c r="E28" s="65" t="s">
        <v>538</v>
      </c>
      <c r="F28" s="40"/>
      <c r="G28" s="58"/>
      <c r="H28" s="171">
        <v>0</v>
      </c>
      <c r="I28" s="143"/>
    </row>
    <row r="29" spans="2:10" s="2" customFormat="1" ht="20.85" customHeight="1" x14ac:dyDescent="0.2">
      <c r="B29" s="10" t="s">
        <v>293</v>
      </c>
      <c r="C29" s="10"/>
      <c r="D29" s="10"/>
      <c r="E29" s="37" t="s">
        <v>403</v>
      </c>
      <c r="F29" s="40" t="s">
        <v>255</v>
      </c>
      <c r="G29" s="58">
        <v>12</v>
      </c>
      <c r="H29" s="171">
        <v>0</v>
      </c>
      <c r="I29" s="143">
        <f t="shared" si="0"/>
        <v>0</v>
      </c>
    </row>
    <row r="30" spans="2:10" s="2" customFormat="1" ht="20.85" customHeight="1" x14ac:dyDescent="0.2">
      <c r="B30" s="10" t="s">
        <v>294</v>
      </c>
      <c r="C30" s="10"/>
      <c r="D30" s="10"/>
      <c r="E30" s="37" t="s">
        <v>404</v>
      </c>
      <c r="F30" s="40" t="s">
        <v>255</v>
      </c>
      <c r="G30" s="58">
        <v>20</v>
      </c>
      <c r="H30" s="171">
        <v>0</v>
      </c>
      <c r="I30" s="143">
        <f t="shared" si="0"/>
        <v>0</v>
      </c>
    </row>
    <row r="31" spans="2:10" s="2" customFormat="1" ht="20.85" customHeight="1" x14ac:dyDescent="0.2">
      <c r="B31" s="10" t="s">
        <v>295</v>
      </c>
      <c r="C31" s="10"/>
      <c r="D31" s="10"/>
      <c r="E31" s="37" t="s">
        <v>405</v>
      </c>
      <c r="F31" s="40" t="s">
        <v>255</v>
      </c>
      <c r="G31" s="58">
        <v>18</v>
      </c>
      <c r="H31" s="171">
        <v>0</v>
      </c>
      <c r="I31" s="143">
        <f t="shared" si="0"/>
        <v>0</v>
      </c>
    </row>
    <row r="32" spans="2:10" s="2" customFormat="1" ht="20.85" customHeight="1" x14ac:dyDescent="0.2">
      <c r="B32" s="15" t="s">
        <v>406</v>
      </c>
      <c r="C32" s="15"/>
      <c r="D32" s="10"/>
      <c r="E32" s="65" t="s">
        <v>539</v>
      </c>
      <c r="F32" s="40"/>
      <c r="G32" s="58"/>
      <c r="H32" s="171">
        <v>0</v>
      </c>
      <c r="I32" s="143"/>
    </row>
    <row r="33" spans="2:9" s="2" customFormat="1" ht="20.85" customHeight="1" x14ac:dyDescent="0.2">
      <c r="B33" s="10" t="s">
        <v>407</v>
      </c>
      <c r="C33" s="10"/>
      <c r="D33" s="10"/>
      <c r="E33" s="37" t="s">
        <v>403</v>
      </c>
      <c r="F33" s="40" t="s">
        <v>255</v>
      </c>
      <c r="G33" s="58">
        <v>0</v>
      </c>
      <c r="H33" s="171">
        <v>0</v>
      </c>
      <c r="I33" s="143" t="s">
        <v>588</v>
      </c>
    </row>
    <row r="34" spans="2:9" s="2" customFormat="1" ht="20.85" customHeight="1" x14ac:dyDescent="0.2">
      <c r="B34" s="10" t="s">
        <v>408</v>
      </c>
      <c r="C34" s="10"/>
      <c r="D34" s="10"/>
      <c r="E34" s="37" t="s">
        <v>404</v>
      </c>
      <c r="F34" s="40" t="s">
        <v>255</v>
      </c>
      <c r="G34" s="58">
        <v>0</v>
      </c>
      <c r="H34" s="171">
        <v>0</v>
      </c>
      <c r="I34" s="143" t="s">
        <v>588</v>
      </c>
    </row>
    <row r="35" spans="2:9" s="2" customFormat="1" ht="20.85" customHeight="1" x14ac:dyDescent="0.2">
      <c r="B35" s="10" t="s">
        <v>409</v>
      </c>
      <c r="C35" s="10"/>
      <c r="D35" s="10"/>
      <c r="E35" s="37" t="s">
        <v>405</v>
      </c>
      <c r="F35" s="40" t="s">
        <v>255</v>
      </c>
      <c r="G35" s="58">
        <v>0</v>
      </c>
      <c r="H35" s="171">
        <v>0</v>
      </c>
      <c r="I35" s="143" t="s">
        <v>588</v>
      </c>
    </row>
    <row r="36" spans="2:9" s="2" customFormat="1" ht="20.85" customHeight="1" x14ac:dyDescent="0.2">
      <c r="B36" s="10"/>
      <c r="C36" s="10"/>
      <c r="D36" s="10"/>
      <c r="E36" s="37"/>
      <c r="F36" s="40"/>
      <c r="G36" s="58"/>
      <c r="H36" s="171"/>
      <c r="I36" s="143"/>
    </row>
    <row r="37" spans="2:9" s="2" customFormat="1" ht="23.85" customHeight="1" x14ac:dyDescent="0.2">
      <c r="B37" s="15">
        <v>3.3</v>
      </c>
      <c r="C37" s="15" t="s">
        <v>592</v>
      </c>
      <c r="D37" s="10" t="s">
        <v>305</v>
      </c>
      <c r="E37" s="65" t="s">
        <v>296</v>
      </c>
      <c r="F37" s="66"/>
      <c r="G37" s="58"/>
      <c r="H37" s="171">
        <v>0</v>
      </c>
      <c r="I37" s="143"/>
    </row>
    <row r="38" spans="2:9" s="2" customFormat="1" ht="23.85" customHeight="1" x14ac:dyDescent="0.2">
      <c r="B38" s="10"/>
      <c r="C38" s="10"/>
      <c r="D38" s="10"/>
      <c r="E38" s="67" t="s">
        <v>298</v>
      </c>
      <c r="F38" s="66"/>
      <c r="G38" s="58"/>
      <c r="H38" s="171">
        <v>0</v>
      </c>
      <c r="I38" s="143"/>
    </row>
    <row r="39" spans="2:9" s="2" customFormat="1" ht="28.35" customHeight="1" x14ac:dyDescent="0.2">
      <c r="B39" s="10" t="s">
        <v>187</v>
      </c>
      <c r="C39" s="10"/>
      <c r="D39" s="10"/>
      <c r="E39" s="37" t="s">
        <v>297</v>
      </c>
      <c r="F39" s="66" t="s">
        <v>255</v>
      </c>
      <c r="G39" s="58">
        <v>25</v>
      </c>
      <c r="H39" s="171">
        <v>0</v>
      </c>
      <c r="I39" s="143">
        <f t="shared" si="0"/>
        <v>0</v>
      </c>
    </row>
    <row r="40" spans="2:9" s="2" customFormat="1" ht="28.35" customHeight="1" x14ac:dyDescent="0.2">
      <c r="B40" s="10" t="s">
        <v>188</v>
      </c>
      <c r="C40" s="10"/>
      <c r="D40" s="10"/>
      <c r="E40" s="37" t="s">
        <v>532</v>
      </c>
      <c r="F40" s="66" t="s">
        <v>255</v>
      </c>
      <c r="G40" s="58">
        <v>6</v>
      </c>
      <c r="H40" s="171">
        <v>0</v>
      </c>
      <c r="I40" s="143">
        <f t="shared" si="0"/>
        <v>0</v>
      </c>
    </row>
    <row r="41" spans="2:9" s="2" customFormat="1" ht="23.85" customHeight="1" x14ac:dyDescent="0.2">
      <c r="B41" s="10" t="s">
        <v>453</v>
      </c>
      <c r="C41" s="10"/>
      <c r="D41" s="10"/>
      <c r="E41" s="37" t="s">
        <v>542</v>
      </c>
      <c r="F41" s="66" t="s">
        <v>255</v>
      </c>
      <c r="G41" s="58">
        <v>0</v>
      </c>
      <c r="H41" s="171">
        <v>0</v>
      </c>
      <c r="I41" s="143" t="s">
        <v>588</v>
      </c>
    </row>
    <row r="42" spans="2:9" s="132" customFormat="1" ht="20.100000000000001" customHeight="1" x14ac:dyDescent="0.2">
      <c r="B42" s="193" t="s">
        <v>363</v>
      </c>
      <c r="C42" s="193"/>
      <c r="D42" s="193"/>
      <c r="E42" s="193"/>
      <c r="F42" s="193"/>
      <c r="G42" s="193"/>
      <c r="H42" s="193"/>
      <c r="I42" s="145">
        <f>SUM(I9:I41)</f>
        <v>0</v>
      </c>
    </row>
    <row r="43" spans="2:9" ht="17.100000000000001" customHeight="1" x14ac:dyDescent="0.2"/>
    <row r="44" spans="2:9" ht="17.100000000000001" customHeight="1" x14ac:dyDescent="0.2">
      <c r="B44" s="192" t="str">
        <f>'Fixed P&amp;Gs'!$B$44:$G$44</f>
        <v xml:space="preserve">INVERAAN CONT B WS BoQ </v>
      </c>
      <c r="C44" s="192"/>
      <c r="D44" s="192"/>
      <c r="E44" s="192"/>
      <c r="F44" s="192"/>
      <c r="G44" s="192"/>
      <c r="H44" s="192"/>
      <c r="I44" s="146"/>
    </row>
  </sheetData>
  <mergeCells count="6">
    <mergeCell ref="B42:H42"/>
    <mergeCell ref="G4:I4"/>
    <mergeCell ref="B4:F4"/>
    <mergeCell ref="B44:H44"/>
    <mergeCell ref="B2:F2"/>
    <mergeCell ref="B3:F3"/>
  </mergeCells>
  <phoneticPr fontId="3" type="noConversion"/>
  <pageMargins left="0.55118110236220474" right="0.15748031496062992" top="0.39370078740157483" bottom="0.39370078740157483" header="0" footer="0.59055118110236227"/>
  <pageSetup paperSize="9" scale="8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1:J44"/>
  <sheetViews>
    <sheetView view="pageBreakPreview" topLeftCell="B7" zoomScale="120" zoomScaleNormal="100" zoomScaleSheetLayoutView="120" workbookViewId="0">
      <selection activeCell="I33" sqref="I33"/>
    </sheetView>
  </sheetViews>
  <sheetFormatPr defaultRowHeight="12.75" x14ac:dyDescent="0.2"/>
  <cols>
    <col min="1" max="1" width="1.7109375" customWidth="1"/>
    <col min="2" max="3" width="6.7109375" customWidth="1"/>
    <col min="4" max="4" width="8.7109375" customWidth="1"/>
    <col min="5" max="5" width="35.5703125" customWidth="1"/>
    <col min="6" max="7" width="8.7109375" customWidth="1"/>
    <col min="8" max="8" width="15.85546875" style="128" customWidth="1"/>
    <col min="9" max="9" width="19.42578125" style="128" customWidth="1"/>
    <col min="10" max="10" width="1.7109375" customWidth="1"/>
    <col min="11" max="11" width="10.140625" bestFit="1" customWidth="1"/>
  </cols>
  <sheetData>
    <row r="1" spans="2:10" ht="15" customHeight="1" x14ac:dyDescent="0.2">
      <c r="B1" s="71"/>
      <c r="C1" s="71"/>
      <c r="D1" s="71"/>
      <c r="E1" s="71"/>
      <c r="F1" s="71"/>
      <c r="G1" s="71"/>
      <c r="H1" s="133"/>
      <c r="I1" s="134"/>
      <c r="J1" s="72"/>
    </row>
    <row r="2" spans="2:10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194"/>
      <c r="G2" s="78"/>
      <c r="H2" s="167"/>
      <c r="I2" s="167" t="str">
        <f>'Fixed P&amp;Gs'!H1</f>
        <v>ORB.INV_02.22</v>
      </c>
    </row>
    <row r="3" spans="2:10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195"/>
      <c r="G3" s="78"/>
      <c r="H3" s="167"/>
      <c r="I3" s="167"/>
    </row>
    <row r="4" spans="2:10" ht="18" customHeight="1" x14ac:dyDescent="0.2">
      <c r="B4" s="194" t="str">
        <f>'Fixed P&amp;Gs'!B4</f>
        <v>INVERAAN VILLAGE WATER SUPPLY</v>
      </c>
      <c r="C4" s="194"/>
      <c r="D4" s="194"/>
      <c r="E4" s="194"/>
      <c r="F4" s="194"/>
      <c r="G4" s="197" t="str">
        <f>'Fixed P&amp;Gs'!F4</f>
        <v>CONTRACT No INF-W27/2022/2023</v>
      </c>
      <c r="H4" s="197"/>
      <c r="I4" s="197"/>
    </row>
    <row r="5" spans="2:10" ht="18" customHeight="1" x14ac:dyDescent="0.2">
      <c r="B5" s="42" t="s">
        <v>425</v>
      </c>
      <c r="C5" s="191"/>
      <c r="D5" s="43"/>
      <c r="E5" s="44"/>
      <c r="F5" s="45"/>
      <c r="G5" s="45"/>
      <c r="H5" s="135"/>
      <c r="I5" s="173"/>
    </row>
    <row r="6" spans="2:10" ht="18" customHeight="1" x14ac:dyDescent="0.2">
      <c r="B6" s="46" t="s">
        <v>286</v>
      </c>
      <c r="C6" s="47"/>
      <c r="D6" s="47"/>
      <c r="E6" s="48"/>
      <c r="F6" s="47"/>
      <c r="G6" s="49"/>
      <c r="H6" s="137"/>
      <c r="I6" s="137"/>
    </row>
    <row r="7" spans="2:10" ht="4.9000000000000004" customHeight="1" x14ac:dyDescent="0.2">
      <c r="B7" s="1"/>
      <c r="C7" s="1"/>
      <c r="D7" s="1"/>
    </row>
    <row r="8" spans="2:10" s="132" customFormat="1" ht="25.15" customHeight="1" x14ac:dyDescent="0.2">
      <c r="B8" s="162" t="s">
        <v>238</v>
      </c>
      <c r="C8" s="162" t="s">
        <v>592</v>
      </c>
      <c r="D8" s="162" t="s">
        <v>237</v>
      </c>
      <c r="E8" s="183" t="s">
        <v>1</v>
      </c>
      <c r="F8" s="163" t="s">
        <v>2</v>
      </c>
      <c r="G8" s="163" t="s">
        <v>3</v>
      </c>
      <c r="H8" s="168" t="s">
        <v>4</v>
      </c>
      <c r="I8" s="168" t="s">
        <v>5</v>
      </c>
    </row>
    <row r="9" spans="2:10" ht="20.100000000000001" customHeight="1" x14ac:dyDescent="0.2">
      <c r="B9" s="198" t="s">
        <v>364</v>
      </c>
      <c r="C9" s="198"/>
      <c r="D9" s="198"/>
      <c r="E9" s="198"/>
      <c r="F9" s="198"/>
      <c r="G9" s="198"/>
      <c r="H9" s="198"/>
      <c r="I9" s="181">
        <f>Pipelines1!I42</f>
        <v>0</v>
      </c>
    </row>
    <row r="10" spans="2:10" ht="18" customHeight="1" x14ac:dyDescent="0.2">
      <c r="B10" s="6" t="s">
        <v>287</v>
      </c>
      <c r="C10" s="6"/>
      <c r="D10" s="4"/>
      <c r="E10" s="19" t="s">
        <v>132</v>
      </c>
      <c r="F10" s="19"/>
      <c r="G10" s="19"/>
      <c r="H10" s="140"/>
      <c r="I10" s="140"/>
    </row>
    <row r="11" spans="2:10" s="7" customFormat="1" ht="25.15" customHeight="1" x14ac:dyDescent="0.2">
      <c r="B11" s="20"/>
      <c r="C11" s="20"/>
      <c r="D11" s="20"/>
      <c r="E11" s="9" t="s">
        <v>131</v>
      </c>
      <c r="F11" s="8"/>
      <c r="G11" s="8"/>
      <c r="H11" s="141"/>
      <c r="I11" s="141"/>
    </row>
    <row r="12" spans="2:10" s="2" customFormat="1" ht="17.100000000000001" customHeight="1" x14ac:dyDescent="0.2">
      <c r="B12" s="10"/>
      <c r="C12" s="10"/>
      <c r="D12" s="10"/>
      <c r="E12" s="28"/>
      <c r="F12" s="10"/>
      <c r="G12" s="11"/>
      <c r="H12" s="142"/>
      <c r="I12" s="143"/>
    </row>
    <row r="13" spans="2:10" s="2" customFormat="1" ht="18" customHeight="1" x14ac:dyDescent="0.2">
      <c r="B13" s="15">
        <v>3.4</v>
      </c>
      <c r="C13" s="15" t="s">
        <v>592</v>
      </c>
      <c r="D13" s="10" t="s">
        <v>305</v>
      </c>
      <c r="E13" s="17" t="s">
        <v>411</v>
      </c>
      <c r="F13" s="10"/>
      <c r="G13" s="11"/>
      <c r="H13" s="142"/>
      <c r="I13" s="143"/>
    </row>
    <row r="14" spans="2:10" s="2" customFormat="1" ht="45.2" customHeight="1" x14ac:dyDescent="0.2">
      <c r="B14" s="10"/>
      <c r="C14" s="10"/>
      <c r="D14" s="10"/>
      <c r="E14" s="27" t="s">
        <v>412</v>
      </c>
      <c r="F14" s="10"/>
      <c r="G14" s="13"/>
      <c r="H14" s="142"/>
      <c r="I14" s="143"/>
    </row>
    <row r="15" spans="2:10" s="2" customFormat="1" ht="19.7" customHeight="1" x14ac:dyDescent="0.2">
      <c r="B15" s="10" t="s">
        <v>195</v>
      </c>
      <c r="C15" s="10"/>
      <c r="D15" s="10"/>
      <c r="E15" s="37" t="s">
        <v>297</v>
      </c>
      <c r="F15" s="10" t="s">
        <v>255</v>
      </c>
      <c r="G15" s="59">
        <v>5</v>
      </c>
      <c r="H15" s="172">
        <v>0</v>
      </c>
      <c r="I15" s="143">
        <f>G15*H15</f>
        <v>0</v>
      </c>
    </row>
    <row r="16" spans="2:10" s="2" customFormat="1" ht="19.7" customHeight="1" x14ac:dyDescent="0.2">
      <c r="B16" s="10" t="s">
        <v>196</v>
      </c>
      <c r="C16" s="10"/>
      <c r="D16" s="10"/>
      <c r="E16" s="37" t="s">
        <v>532</v>
      </c>
      <c r="F16" s="10" t="s">
        <v>255</v>
      </c>
      <c r="G16" s="59">
        <v>2</v>
      </c>
      <c r="H16" s="172">
        <v>0</v>
      </c>
      <c r="I16" s="143">
        <f t="shared" ref="I16" si="0">G16*H16</f>
        <v>0</v>
      </c>
    </row>
    <row r="17" spans="2:9" s="2" customFormat="1" ht="19.7" customHeight="1" x14ac:dyDescent="0.2">
      <c r="B17" s="10" t="s">
        <v>454</v>
      </c>
      <c r="C17" s="10"/>
      <c r="D17" s="10"/>
      <c r="E17" s="37" t="s">
        <v>543</v>
      </c>
      <c r="F17" s="10" t="s">
        <v>255</v>
      </c>
      <c r="G17" s="59">
        <v>0</v>
      </c>
      <c r="H17" s="172">
        <v>0</v>
      </c>
      <c r="I17" s="143" t="s">
        <v>588</v>
      </c>
    </row>
    <row r="18" spans="2:9" s="2" customFormat="1" ht="17.100000000000001" customHeight="1" x14ac:dyDescent="0.2">
      <c r="B18" s="10"/>
      <c r="C18" s="10"/>
      <c r="D18" s="10"/>
      <c r="E18" s="37"/>
      <c r="F18" s="10"/>
      <c r="G18" s="59"/>
      <c r="H18" s="172"/>
      <c r="I18" s="143"/>
    </row>
    <row r="19" spans="2:9" s="2" customFormat="1" ht="18" customHeight="1" x14ac:dyDescent="0.2">
      <c r="B19" s="15">
        <v>3.5</v>
      </c>
      <c r="C19" s="15" t="s">
        <v>592</v>
      </c>
      <c r="D19" s="10" t="s">
        <v>305</v>
      </c>
      <c r="E19" s="65" t="s">
        <v>349</v>
      </c>
      <c r="F19" s="10"/>
      <c r="G19" s="59"/>
      <c r="H19" s="172"/>
      <c r="I19" s="143"/>
    </row>
    <row r="20" spans="2:9" s="2" customFormat="1" ht="45.2" customHeight="1" x14ac:dyDescent="0.2">
      <c r="B20" s="10"/>
      <c r="C20" s="10"/>
      <c r="D20" s="10"/>
      <c r="E20" s="67" t="s">
        <v>413</v>
      </c>
      <c r="F20" s="10"/>
      <c r="G20" s="59"/>
      <c r="H20" s="172"/>
      <c r="I20" s="143"/>
    </row>
    <row r="21" spans="2:9" s="2" customFormat="1" ht="19.7" customHeight="1" x14ac:dyDescent="0.2">
      <c r="B21" s="10" t="s">
        <v>197</v>
      </c>
      <c r="C21" s="10"/>
      <c r="D21" s="10"/>
      <c r="E21" s="37" t="s">
        <v>297</v>
      </c>
      <c r="F21" s="10" t="s">
        <v>255</v>
      </c>
      <c r="G21" s="59">
        <v>5</v>
      </c>
      <c r="H21" s="172">
        <v>0</v>
      </c>
      <c r="I21" s="143">
        <f t="shared" ref="I21:I22" si="1">G21*H21</f>
        <v>0</v>
      </c>
    </row>
    <row r="22" spans="2:9" s="2" customFormat="1" ht="19.7" customHeight="1" x14ac:dyDescent="0.2">
      <c r="B22" s="10" t="s">
        <v>198</v>
      </c>
      <c r="C22" s="10"/>
      <c r="D22" s="10"/>
      <c r="E22" s="37" t="s">
        <v>532</v>
      </c>
      <c r="F22" s="10" t="s">
        <v>255</v>
      </c>
      <c r="G22" s="59">
        <v>6</v>
      </c>
      <c r="H22" s="172">
        <v>0</v>
      </c>
      <c r="I22" s="143">
        <f t="shared" si="1"/>
        <v>0</v>
      </c>
    </row>
    <row r="23" spans="2:9" s="2" customFormat="1" ht="19.7" customHeight="1" x14ac:dyDescent="0.2">
      <c r="B23" s="10" t="s">
        <v>544</v>
      </c>
      <c r="C23" s="10"/>
      <c r="D23" s="10"/>
      <c r="E23" s="37" t="s">
        <v>543</v>
      </c>
      <c r="F23" s="10" t="s">
        <v>255</v>
      </c>
      <c r="G23" s="59">
        <v>0</v>
      </c>
      <c r="H23" s="172">
        <v>0</v>
      </c>
      <c r="I23" s="143" t="s">
        <v>588</v>
      </c>
    </row>
    <row r="24" spans="2:9" s="2" customFormat="1" ht="17.100000000000001" customHeight="1" x14ac:dyDescent="0.2">
      <c r="B24" s="10"/>
      <c r="C24" s="10"/>
      <c r="D24" s="10"/>
      <c r="E24" s="37"/>
      <c r="F24" s="10"/>
      <c r="G24" s="59"/>
      <c r="H24" s="172"/>
      <c r="I24" s="143"/>
    </row>
    <row r="25" spans="2:9" s="2" customFormat="1" ht="18" customHeight="1" x14ac:dyDescent="0.2">
      <c r="B25" s="15">
        <v>3.6</v>
      </c>
      <c r="C25" s="15" t="s">
        <v>592</v>
      </c>
      <c r="D25" s="10" t="s">
        <v>305</v>
      </c>
      <c r="E25" s="65" t="s">
        <v>299</v>
      </c>
      <c r="F25" s="10"/>
      <c r="G25" s="59"/>
      <c r="H25" s="172"/>
      <c r="I25" s="143"/>
    </row>
    <row r="26" spans="2:9" s="2" customFormat="1" ht="19.7" customHeight="1" x14ac:dyDescent="0.2">
      <c r="B26" s="10" t="s">
        <v>199</v>
      </c>
      <c r="C26" s="10"/>
      <c r="D26" s="10"/>
      <c r="E26" s="37" t="s">
        <v>297</v>
      </c>
      <c r="F26" s="10" t="s">
        <v>255</v>
      </c>
      <c r="G26" s="59">
        <v>35</v>
      </c>
      <c r="H26" s="172">
        <v>0</v>
      </c>
      <c r="I26" s="143">
        <f>H26*G26</f>
        <v>0</v>
      </c>
    </row>
    <row r="27" spans="2:9" s="2" customFormat="1" ht="19.7" customHeight="1" x14ac:dyDescent="0.2">
      <c r="B27" s="10" t="s">
        <v>200</v>
      </c>
      <c r="C27" s="10"/>
      <c r="D27" s="10"/>
      <c r="E27" s="37" t="s">
        <v>532</v>
      </c>
      <c r="F27" s="10" t="s">
        <v>255</v>
      </c>
      <c r="G27" s="59">
        <v>6</v>
      </c>
      <c r="H27" s="172">
        <v>0</v>
      </c>
      <c r="I27" s="143">
        <f>H27*G27</f>
        <v>0</v>
      </c>
    </row>
    <row r="28" spans="2:9" s="2" customFormat="1" ht="17.100000000000001" customHeight="1" x14ac:dyDescent="0.2">
      <c r="B28" s="15"/>
      <c r="C28" s="15"/>
      <c r="D28" s="10"/>
      <c r="E28" s="37"/>
      <c r="F28" s="10"/>
      <c r="G28" s="59"/>
      <c r="H28" s="172">
        <v>0</v>
      </c>
      <c r="I28" s="143"/>
    </row>
    <row r="29" spans="2:9" s="2" customFormat="1" ht="18" customHeight="1" x14ac:dyDescent="0.2">
      <c r="B29" s="15">
        <v>3.7</v>
      </c>
      <c r="C29" s="15" t="s">
        <v>592</v>
      </c>
      <c r="D29" s="10" t="s">
        <v>305</v>
      </c>
      <c r="E29" s="65" t="s">
        <v>300</v>
      </c>
      <c r="F29" s="10"/>
      <c r="G29" s="59"/>
      <c r="H29" s="172"/>
      <c r="I29" s="143"/>
    </row>
    <row r="30" spans="2:9" s="2" customFormat="1" ht="34.5" customHeight="1" x14ac:dyDescent="0.2">
      <c r="B30" s="15"/>
      <c r="C30" s="15"/>
      <c r="D30" s="10"/>
      <c r="E30" s="67" t="s">
        <v>414</v>
      </c>
      <c r="F30" s="10"/>
      <c r="G30" s="59"/>
      <c r="H30" s="172"/>
      <c r="I30" s="143"/>
    </row>
    <row r="31" spans="2:9" s="2" customFormat="1" ht="19.7" customHeight="1" x14ac:dyDescent="0.2">
      <c r="B31" s="10" t="s">
        <v>201</v>
      </c>
      <c r="C31" s="10"/>
      <c r="D31" s="10"/>
      <c r="E31" s="37" t="s">
        <v>546</v>
      </c>
      <c r="F31" s="10" t="s">
        <v>255</v>
      </c>
      <c r="G31" s="59">
        <v>30</v>
      </c>
      <c r="H31" s="172">
        <v>0</v>
      </c>
      <c r="I31" s="143">
        <f>H31*G31</f>
        <v>0</v>
      </c>
    </row>
    <row r="32" spans="2:9" s="2" customFormat="1" ht="19.7" customHeight="1" x14ac:dyDescent="0.2">
      <c r="B32" s="10" t="s">
        <v>202</v>
      </c>
      <c r="C32" s="10"/>
      <c r="D32" s="10"/>
      <c r="E32" s="37" t="s">
        <v>547</v>
      </c>
      <c r="F32" s="10" t="s">
        <v>255</v>
      </c>
      <c r="G32" s="59">
        <v>0</v>
      </c>
      <c r="H32" s="172">
        <v>0</v>
      </c>
      <c r="I32" s="143" t="s">
        <v>588</v>
      </c>
    </row>
    <row r="33" spans="2:9" s="2" customFormat="1" ht="19.7" customHeight="1" x14ac:dyDescent="0.2">
      <c r="B33" s="10" t="s">
        <v>419</v>
      </c>
      <c r="C33" s="10"/>
      <c r="D33" s="10"/>
      <c r="E33" s="37" t="s">
        <v>548</v>
      </c>
      <c r="F33" s="10" t="s">
        <v>255</v>
      </c>
      <c r="G33" s="59">
        <v>0</v>
      </c>
      <c r="H33" s="172">
        <v>0</v>
      </c>
      <c r="I33" s="143" t="s">
        <v>588</v>
      </c>
    </row>
    <row r="34" spans="2:9" s="2" customFormat="1" ht="17.100000000000001" customHeight="1" x14ac:dyDescent="0.2">
      <c r="B34" s="10"/>
      <c r="C34" s="10"/>
      <c r="D34" s="10"/>
      <c r="E34" s="37"/>
      <c r="F34" s="10"/>
      <c r="G34" s="59"/>
      <c r="H34" s="172"/>
      <c r="I34" s="143"/>
    </row>
    <row r="35" spans="2:9" s="2" customFormat="1" ht="18" customHeight="1" x14ac:dyDescent="0.2">
      <c r="B35" s="15">
        <v>3.8</v>
      </c>
      <c r="C35" s="15" t="s">
        <v>592</v>
      </c>
      <c r="D35" s="10" t="s">
        <v>305</v>
      </c>
      <c r="E35" s="65" t="s">
        <v>415</v>
      </c>
      <c r="F35" s="10"/>
      <c r="G35" s="59"/>
      <c r="H35" s="172"/>
      <c r="I35" s="143"/>
    </row>
    <row r="36" spans="2:9" s="2" customFormat="1" ht="34.5" customHeight="1" x14ac:dyDescent="0.2">
      <c r="B36" s="15"/>
      <c r="C36" s="15"/>
      <c r="D36" s="10"/>
      <c r="E36" s="67" t="s">
        <v>348</v>
      </c>
      <c r="F36" s="10"/>
      <c r="G36" s="59"/>
      <c r="H36" s="172"/>
      <c r="I36" s="143"/>
    </row>
    <row r="37" spans="2:9" s="2" customFormat="1" ht="19.7" customHeight="1" x14ac:dyDescent="0.2">
      <c r="B37" s="10" t="s">
        <v>302</v>
      </c>
      <c r="C37" s="10"/>
      <c r="D37" s="10"/>
      <c r="E37" s="37" t="s">
        <v>297</v>
      </c>
      <c r="F37" s="10" t="s">
        <v>255</v>
      </c>
      <c r="G37" s="59">
        <v>35</v>
      </c>
      <c r="H37" s="172">
        <v>0</v>
      </c>
      <c r="I37" s="143">
        <f>H37*G37</f>
        <v>0</v>
      </c>
    </row>
    <row r="38" spans="2:9" s="2" customFormat="1" ht="19.7" customHeight="1" x14ac:dyDescent="0.2">
      <c r="B38" s="10" t="s">
        <v>303</v>
      </c>
      <c r="C38" s="10"/>
      <c r="D38" s="10"/>
      <c r="E38" s="37" t="s">
        <v>532</v>
      </c>
      <c r="F38" s="10" t="s">
        <v>255</v>
      </c>
      <c r="G38" s="59">
        <v>6</v>
      </c>
      <c r="H38" s="172">
        <v>0</v>
      </c>
      <c r="I38" s="143">
        <f>H38*G38</f>
        <v>0</v>
      </c>
    </row>
    <row r="39" spans="2:9" s="2" customFormat="1" ht="23.85" hidden="1" customHeight="1" x14ac:dyDescent="0.2">
      <c r="B39" s="10" t="s">
        <v>365</v>
      </c>
      <c r="C39" s="10"/>
      <c r="D39" s="10"/>
      <c r="E39" s="37" t="s">
        <v>545</v>
      </c>
      <c r="F39" s="10" t="s">
        <v>255</v>
      </c>
      <c r="G39" s="59">
        <v>5</v>
      </c>
      <c r="H39" s="172">
        <v>0</v>
      </c>
      <c r="I39" s="143">
        <f t="shared" ref="I39" si="2">H39*G39</f>
        <v>0</v>
      </c>
    </row>
    <row r="40" spans="2:9" s="2" customFormat="1" ht="23.85" customHeight="1" x14ac:dyDescent="0.2">
      <c r="B40" s="10" t="s">
        <v>549</v>
      </c>
      <c r="C40" s="10"/>
      <c r="D40" s="10"/>
      <c r="E40" s="37" t="s">
        <v>543</v>
      </c>
      <c r="F40" s="10" t="s">
        <v>255</v>
      </c>
      <c r="G40" s="59">
        <v>0</v>
      </c>
      <c r="H40" s="172">
        <v>0</v>
      </c>
      <c r="I40" s="143" t="s">
        <v>588</v>
      </c>
    </row>
    <row r="41" spans="2:9" ht="6.75" customHeight="1" x14ac:dyDescent="0.2">
      <c r="B41" s="5"/>
      <c r="C41" s="5"/>
      <c r="D41" s="5"/>
      <c r="E41" s="5"/>
      <c r="F41" s="5"/>
      <c r="G41" s="5"/>
      <c r="H41" s="144"/>
      <c r="I41" s="144"/>
    </row>
    <row r="42" spans="2:9" s="132" customFormat="1" ht="20.100000000000001" customHeight="1" x14ac:dyDescent="0.2">
      <c r="B42" s="193" t="s">
        <v>363</v>
      </c>
      <c r="C42" s="193"/>
      <c r="D42" s="193"/>
      <c r="E42" s="193"/>
      <c r="F42" s="193"/>
      <c r="G42" s="193"/>
      <c r="H42" s="193"/>
      <c r="I42" s="145">
        <f>SUM(I9:I40)</f>
        <v>0</v>
      </c>
    </row>
    <row r="43" spans="2:9" ht="17.100000000000001" customHeight="1" x14ac:dyDescent="0.2"/>
    <row r="44" spans="2:9" ht="17.100000000000001" customHeight="1" x14ac:dyDescent="0.2">
      <c r="B44" s="192" t="str">
        <f>'Fixed P&amp;Gs'!$B$44:$G$44</f>
        <v xml:space="preserve">INVERAAN CONT B WS BoQ </v>
      </c>
      <c r="C44" s="192"/>
      <c r="D44" s="192"/>
      <c r="E44" s="192"/>
      <c r="F44" s="192"/>
      <c r="G44" s="192"/>
      <c r="H44" s="192"/>
      <c r="I44" s="146"/>
    </row>
  </sheetData>
  <mergeCells count="7">
    <mergeCell ref="B44:H44"/>
    <mergeCell ref="B2:F2"/>
    <mergeCell ref="B3:F3"/>
    <mergeCell ref="B42:H42"/>
    <mergeCell ref="B9:H9"/>
    <mergeCell ref="G4:I4"/>
    <mergeCell ref="B4:F4"/>
  </mergeCells>
  <phoneticPr fontId="3" type="noConversion"/>
  <pageMargins left="0.55118110236220474" right="0.15748031496062992" top="0.39370078740157483" bottom="0.39370078740157483" header="0" footer="0.59055118110236227"/>
  <pageSetup paperSize="9" scale="8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1:K49"/>
  <sheetViews>
    <sheetView view="pageBreakPreview" topLeftCell="A26" zoomScaleNormal="100" zoomScaleSheetLayoutView="100" workbookViewId="0">
      <selection activeCell="I45" sqref="I45"/>
    </sheetView>
  </sheetViews>
  <sheetFormatPr defaultRowHeight="12.75" x14ac:dyDescent="0.2"/>
  <cols>
    <col min="1" max="1" width="5.28515625" customWidth="1"/>
    <col min="2" max="3" width="6.7109375" customWidth="1"/>
    <col min="4" max="4" width="8.7109375" customWidth="1"/>
    <col min="5" max="5" width="35.5703125" customWidth="1"/>
    <col min="6" max="7" width="8.7109375" customWidth="1"/>
    <col min="8" max="8" width="16" style="128" customWidth="1"/>
    <col min="9" max="9" width="19.28515625" style="128" customWidth="1"/>
    <col min="10" max="10" width="1.7109375" customWidth="1"/>
  </cols>
  <sheetData>
    <row r="1" spans="2:10" ht="15" customHeight="1" x14ac:dyDescent="0.2">
      <c r="B1" s="71"/>
      <c r="C1" s="71"/>
      <c r="D1" s="71"/>
      <c r="E1" s="71"/>
      <c r="F1" s="71"/>
      <c r="G1" s="71"/>
      <c r="H1" s="133"/>
      <c r="I1" s="134"/>
      <c r="J1" s="72"/>
    </row>
    <row r="2" spans="2:10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194"/>
      <c r="G2" s="78"/>
      <c r="H2" s="167"/>
      <c r="I2" s="167" t="str">
        <f>'Fixed P&amp;Gs'!H1</f>
        <v>ORB.INV_02.22</v>
      </c>
    </row>
    <row r="3" spans="2:10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195"/>
      <c r="G3" s="78"/>
      <c r="H3" s="167"/>
      <c r="I3" s="167"/>
    </row>
    <row r="4" spans="2:10" ht="18" customHeight="1" x14ac:dyDescent="0.2">
      <c r="B4" s="194" t="str">
        <f>'Fixed P&amp;Gs'!B4</f>
        <v>INVERAAN VILLAGE WATER SUPPLY</v>
      </c>
      <c r="C4" s="194"/>
      <c r="D4" s="194"/>
      <c r="E4" s="194"/>
      <c r="F4" s="194"/>
      <c r="G4" s="197" t="str">
        <f>'Fixed P&amp;Gs'!F4</f>
        <v>CONTRACT No INF-W27/2022/2023</v>
      </c>
      <c r="H4" s="197"/>
      <c r="I4" s="197"/>
    </row>
    <row r="5" spans="2:10" ht="18" customHeight="1" x14ac:dyDescent="0.2">
      <c r="B5" s="42" t="s">
        <v>425</v>
      </c>
      <c r="C5" s="191"/>
      <c r="D5" s="43"/>
      <c r="E5" s="44"/>
      <c r="F5" s="45"/>
      <c r="G5" s="45"/>
      <c r="H5" s="135"/>
      <c r="I5" s="173"/>
    </row>
    <row r="6" spans="2:10" ht="18" customHeight="1" x14ac:dyDescent="0.2">
      <c r="B6" s="46" t="s">
        <v>286</v>
      </c>
      <c r="C6" s="47"/>
      <c r="D6" s="47"/>
      <c r="E6" s="48"/>
      <c r="F6" s="47"/>
      <c r="G6" s="49"/>
      <c r="H6" s="137"/>
      <c r="I6" s="137"/>
    </row>
    <row r="7" spans="2:10" ht="4.9000000000000004" customHeight="1" x14ac:dyDescent="0.2">
      <c r="B7" s="1"/>
      <c r="C7" s="1"/>
      <c r="D7" s="1"/>
    </row>
    <row r="8" spans="2:10" s="132" customFormat="1" ht="25.15" customHeight="1" x14ac:dyDescent="0.2">
      <c r="B8" s="162" t="s">
        <v>238</v>
      </c>
      <c r="C8" s="162" t="s">
        <v>592</v>
      </c>
      <c r="D8" s="162" t="s">
        <v>237</v>
      </c>
      <c r="E8" s="183" t="s">
        <v>1</v>
      </c>
      <c r="F8" s="163" t="s">
        <v>2</v>
      </c>
      <c r="G8" s="163" t="s">
        <v>3</v>
      </c>
      <c r="H8" s="168" t="s">
        <v>4</v>
      </c>
      <c r="I8" s="168" t="s">
        <v>5</v>
      </c>
    </row>
    <row r="9" spans="2:10" s="132" customFormat="1" ht="20.100000000000001" customHeight="1" x14ac:dyDescent="0.2">
      <c r="B9" s="193" t="s">
        <v>364</v>
      </c>
      <c r="C9" s="193"/>
      <c r="D9" s="193"/>
      <c r="E9" s="193"/>
      <c r="F9" s="193"/>
      <c r="G9" s="193"/>
      <c r="H9" s="193"/>
      <c r="I9" s="184">
        <f>Pipelines2!I42</f>
        <v>0</v>
      </c>
    </row>
    <row r="10" spans="2:10" ht="18" customHeight="1" x14ac:dyDescent="0.2">
      <c r="B10" s="6" t="s">
        <v>287</v>
      </c>
      <c r="C10" s="6"/>
      <c r="D10" s="4"/>
      <c r="E10" s="19" t="s">
        <v>132</v>
      </c>
      <c r="F10" s="19"/>
      <c r="G10" s="19"/>
      <c r="H10" s="140"/>
      <c r="I10" s="140"/>
    </row>
    <row r="11" spans="2:10" s="7" customFormat="1" ht="25.15" customHeight="1" x14ac:dyDescent="0.2">
      <c r="B11" s="20"/>
      <c r="C11" s="20"/>
      <c r="D11" s="20"/>
      <c r="E11" s="9" t="s">
        <v>131</v>
      </c>
      <c r="F11" s="8"/>
      <c r="G11" s="8"/>
      <c r="H11" s="141"/>
      <c r="I11" s="175"/>
    </row>
    <row r="12" spans="2:10" s="7" customFormat="1" ht="19.7" customHeight="1" x14ac:dyDescent="0.2">
      <c r="B12" s="20"/>
      <c r="C12" s="20"/>
      <c r="D12" s="20"/>
      <c r="E12" s="9"/>
      <c r="F12" s="8"/>
      <c r="G12" s="8"/>
      <c r="H12" s="141"/>
      <c r="I12" s="175"/>
    </row>
    <row r="13" spans="2:10" s="7" customFormat="1" ht="18" customHeight="1" x14ac:dyDescent="0.2">
      <c r="B13" s="15">
        <v>3.9</v>
      </c>
      <c r="C13" s="15" t="s">
        <v>592</v>
      </c>
      <c r="D13" s="10" t="s">
        <v>305</v>
      </c>
      <c r="E13" s="17" t="s">
        <v>301</v>
      </c>
      <c r="F13" s="10"/>
      <c r="G13" s="13"/>
      <c r="H13" s="141"/>
      <c r="I13" s="175"/>
    </row>
    <row r="14" spans="2:10" s="7" customFormat="1" ht="25.15" customHeight="1" x14ac:dyDescent="0.2">
      <c r="B14" s="15"/>
      <c r="C14" s="15"/>
      <c r="D14" s="10"/>
      <c r="E14" s="27" t="s">
        <v>416</v>
      </c>
      <c r="F14" s="10"/>
      <c r="G14" s="13"/>
      <c r="H14" s="141"/>
      <c r="I14" s="175"/>
    </row>
    <row r="15" spans="2:10" s="7" customFormat="1" ht="19.7" customHeight="1" x14ac:dyDescent="0.2">
      <c r="B15" s="10" t="s">
        <v>366</v>
      </c>
      <c r="C15" s="10"/>
      <c r="D15" s="10"/>
      <c r="E15" s="25" t="s">
        <v>297</v>
      </c>
      <c r="F15" s="10" t="s">
        <v>255</v>
      </c>
      <c r="G15" s="13">
        <v>1571</v>
      </c>
      <c r="H15" s="142">
        <v>0</v>
      </c>
      <c r="I15" s="143">
        <f>H15*G15</f>
        <v>0</v>
      </c>
    </row>
    <row r="16" spans="2:10" s="7" customFormat="1" ht="19.7" customHeight="1" x14ac:dyDescent="0.2">
      <c r="B16" s="10" t="s">
        <v>367</v>
      </c>
      <c r="C16" s="10"/>
      <c r="D16" s="10"/>
      <c r="E16" s="25" t="s">
        <v>532</v>
      </c>
      <c r="F16" s="10" t="s">
        <v>255</v>
      </c>
      <c r="G16" s="13">
        <v>90</v>
      </c>
      <c r="H16" s="142">
        <v>0</v>
      </c>
      <c r="I16" s="143">
        <f>H16*G16</f>
        <v>0</v>
      </c>
    </row>
    <row r="17" spans="2:11" s="7" customFormat="1" ht="19.7" customHeight="1" x14ac:dyDescent="0.2">
      <c r="B17" s="20"/>
      <c r="C17" s="20"/>
      <c r="D17" s="20"/>
      <c r="E17" s="9"/>
      <c r="F17" s="8"/>
      <c r="G17" s="8"/>
      <c r="H17" s="142"/>
      <c r="I17" s="143"/>
    </row>
    <row r="18" spans="2:11" s="2" customFormat="1" ht="18" customHeight="1" x14ac:dyDescent="0.2">
      <c r="B18" s="39" t="s">
        <v>368</v>
      </c>
      <c r="C18" s="39" t="s">
        <v>592</v>
      </c>
      <c r="D18" s="10" t="s">
        <v>382</v>
      </c>
      <c r="E18" s="17" t="s">
        <v>417</v>
      </c>
      <c r="F18" s="10"/>
      <c r="G18" s="13"/>
      <c r="H18" s="142"/>
      <c r="I18" s="143"/>
    </row>
    <row r="19" spans="2:11" s="2" customFormat="1" ht="25.15" customHeight="1" x14ac:dyDescent="0.2">
      <c r="B19" s="15"/>
      <c r="C19" s="15"/>
      <c r="D19" s="10"/>
      <c r="E19" s="27" t="s">
        <v>306</v>
      </c>
      <c r="F19" s="10"/>
      <c r="G19" s="13"/>
      <c r="H19" s="142"/>
      <c r="I19" s="143"/>
    </row>
    <row r="20" spans="2:11" s="2" customFormat="1" ht="19.7" customHeight="1" x14ac:dyDescent="0.2">
      <c r="B20" s="10" t="s">
        <v>369</v>
      </c>
      <c r="C20" s="10"/>
      <c r="D20" s="10"/>
      <c r="E20" s="37" t="s">
        <v>350</v>
      </c>
      <c r="F20" s="10" t="s">
        <v>255</v>
      </c>
      <c r="G20" s="60">
        <v>15</v>
      </c>
      <c r="H20" s="142">
        <v>0</v>
      </c>
      <c r="I20" s="143">
        <f t="shared" ref="I20:I21" si="0">H20*G20</f>
        <v>0</v>
      </c>
    </row>
    <row r="21" spans="2:11" s="2" customFormat="1" ht="19.7" customHeight="1" x14ac:dyDescent="0.2">
      <c r="B21" s="10" t="s">
        <v>370</v>
      </c>
      <c r="C21" s="10"/>
      <c r="D21" s="10"/>
      <c r="E21" s="37" t="s">
        <v>550</v>
      </c>
      <c r="F21" s="10" t="s">
        <v>255</v>
      </c>
      <c r="G21" s="60">
        <v>6</v>
      </c>
      <c r="H21" s="142">
        <v>0</v>
      </c>
      <c r="I21" s="143">
        <f t="shared" si="0"/>
        <v>0</v>
      </c>
    </row>
    <row r="22" spans="2:11" s="2" customFormat="1" ht="18" hidden="1" customHeight="1" x14ac:dyDescent="0.2">
      <c r="B22" s="10" t="s">
        <v>456</v>
      </c>
      <c r="C22" s="10"/>
      <c r="D22" s="10"/>
      <c r="E22" s="37" t="s">
        <v>551</v>
      </c>
      <c r="F22" s="10" t="s">
        <v>255</v>
      </c>
      <c r="G22" s="129">
        <v>6</v>
      </c>
      <c r="H22" s="142">
        <v>0</v>
      </c>
      <c r="I22" s="143">
        <f t="shared" ref="I22:I36" si="1">H22*G22</f>
        <v>0</v>
      </c>
    </row>
    <row r="23" spans="2:11" s="2" customFormat="1" ht="18" customHeight="1" x14ac:dyDescent="0.2">
      <c r="B23" s="10" t="s">
        <v>552</v>
      </c>
      <c r="C23" s="10"/>
      <c r="D23" s="10"/>
      <c r="E23" s="37" t="s">
        <v>553</v>
      </c>
      <c r="F23" s="10" t="s">
        <v>255</v>
      </c>
      <c r="G23" s="60"/>
      <c r="H23" s="142">
        <v>0</v>
      </c>
      <c r="I23" s="143">
        <f t="shared" si="1"/>
        <v>0</v>
      </c>
    </row>
    <row r="24" spans="2:11" s="127" customFormat="1" ht="18" customHeight="1" x14ac:dyDescent="0.2">
      <c r="B24" s="124"/>
      <c r="C24" s="124"/>
      <c r="D24" s="125"/>
      <c r="E24" s="68"/>
      <c r="F24" s="125"/>
      <c r="G24" s="59"/>
      <c r="H24" s="142"/>
      <c r="I24" s="143"/>
    </row>
    <row r="25" spans="2:11" s="2" customFormat="1" ht="18" customHeight="1" x14ac:dyDescent="0.2">
      <c r="B25" s="15">
        <v>3.11</v>
      </c>
      <c r="C25" s="15" t="s">
        <v>592</v>
      </c>
      <c r="D25" s="10" t="s">
        <v>382</v>
      </c>
      <c r="E25" s="65" t="s">
        <v>418</v>
      </c>
      <c r="F25" s="10"/>
      <c r="G25" s="60"/>
      <c r="H25" s="142"/>
      <c r="I25" s="143"/>
    </row>
    <row r="26" spans="2:11" s="2" customFormat="1" ht="25.15" customHeight="1" x14ac:dyDescent="0.2">
      <c r="B26" s="15"/>
      <c r="C26" s="15"/>
      <c r="D26" s="10"/>
      <c r="E26" s="67" t="s">
        <v>351</v>
      </c>
      <c r="F26" s="10"/>
      <c r="G26" s="60"/>
      <c r="H26" s="142"/>
      <c r="I26" s="143"/>
    </row>
    <row r="27" spans="2:11" s="2" customFormat="1" ht="19.7" customHeight="1" x14ac:dyDescent="0.2">
      <c r="B27" s="10" t="s">
        <v>373</v>
      </c>
      <c r="C27" s="10"/>
      <c r="D27" s="10"/>
      <c r="E27" s="37" t="s">
        <v>459</v>
      </c>
      <c r="F27" s="10" t="s">
        <v>255</v>
      </c>
      <c r="G27" s="60">
        <v>20</v>
      </c>
      <c r="H27" s="142">
        <v>0</v>
      </c>
      <c r="I27" s="143">
        <f t="shared" si="1"/>
        <v>0</v>
      </c>
      <c r="J27" s="120"/>
      <c r="K27" s="120"/>
    </row>
    <row r="28" spans="2:11" s="2" customFormat="1" ht="19.7" customHeight="1" x14ac:dyDescent="0.2">
      <c r="B28" s="10" t="s">
        <v>457</v>
      </c>
      <c r="C28" s="10"/>
      <c r="D28" s="10"/>
      <c r="E28" s="37" t="s">
        <v>550</v>
      </c>
      <c r="F28" s="10" t="s">
        <v>255</v>
      </c>
      <c r="G28" s="60">
        <v>3</v>
      </c>
      <c r="H28" s="142">
        <v>0</v>
      </c>
      <c r="I28" s="143">
        <f t="shared" si="1"/>
        <v>0</v>
      </c>
      <c r="J28" s="120"/>
      <c r="K28" s="120"/>
    </row>
    <row r="29" spans="2:11" s="2" customFormat="1" ht="19.7" customHeight="1" x14ac:dyDescent="0.2">
      <c r="B29" s="10" t="s">
        <v>458</v>
      </c>
      <c r="C29" s="10"/>
      <c r="D29" s="10"/>
      <c r="E29" s="37" t="s">
        <v>553</v>
      </c>
      <c r="F29" s="10" t="s">
        <v>255</v>
      </c>
      <c r="G29" s="60"/>
      <c r="H29" s="142">
        <v>0</v>
      </c>
      <c r="I29" s="143">
        <f t="shared" si="1"/>
        <v>0</v>
      </c>
    </row>
    <row r="30" spans="2:11" s="2" customFormat="1" ht="19.7" customHeight="1" x14ac:dyDescent="0.2">
      <c r="B30" s="15"/>
      <c r="C30" s="15"/>
      <c r="D30" s="10"/>
      <c r="E30" s="37"/>
      <c r="F30" s="10"/>
      <c r="G30" s="60"/>
      <c r="H30" s="142"/>
      <c r="I30" s="143"/>
    </row>
    <row r="31" spans="2:11" s="2" customFormat="1" ht="18" customHeight="1" x14ac:dyDescent="0.2">
      <c r="B31" s="15">
        <v>3.12</v>
      </c>
      <c r="C31" s="15" t="s">
        <v>592</v>
      </c>
      <c r="D31" s="10" t="s">
        <v>382</v>
      </c>
      <c r="E31" s="65" t="s">
        <v>352</v>
      </c>
      <c r="F31" s="10"/>
      <c r="G31" s="60"/>
      <c r="H31" s="142"/>
      <c r="I31" s="143"/>
    </row>
    <row r="32" spans="2:11" s="2" customFormat="1" ht="35.1" customHeight="1" x14ac:dyDescent="0.2">
      <c r="B32" s="15"/>
      <c r="C32" s="15"/>
      <c r="D32" s="10"/>
      <c r="E32" s="67" t="s">
        <v>353</v>
      </c>
      <c r="F32" s="10"/>
      <c r="G32" s="60"/>
      <c r="H32" s="142"/>
      <c r="I32" s="143"/>
    </row>
    <row r="33" spans="2:11" s="2" customFormat="1" ht="19.7" customHeight="1" x14ac:dyDescent="0.2">
      <c r="B33" s="10" t="s">
        <v>374</v>
      </c>
      <c r="C33" s="10"/>
      <c r="D33" s="10"/>
      <c r="E33" s="37" t="s">
        <v>354</v>
      </c>
      <c r="F33" s="10" t="s">
        <v>255</v>
      </c>
      <c r="G33" s="60">
        <v>15</v>
      </c>
      <c r="H33" s="142">
        <v>0</v>
      </c>
      <c r="I33" s="143">
        <f t="shared" si="1"/>
        <v>0</v>
      </c>
      <c r="J33" s="120"/>
      <c r="K33" s="120"/>
    </row>
    <row r="34" spans="2:11" s="2" customFormat="1" ht="19.7" customHeight="1" x14ac:dyDescent="0.2">
      <c r="B34" s="15"/>
      <c r="C34" s="15"/>
      <c r="D34" s="10"/>
      <c r="E34" s="68"/>
      <c r="F34" s="10"/>
      <c r="G34" s="60"/>
      <c r="H34" s="142"/>
      <c r="I34" s="143"/>
    </row>
    <row r="35" spans="2:11" s="2" customFormat="1" ht="18" customHeight="1" x14ac:dyDescent="0.2">
      <c r="B35" s="15">
        <v>3.13</v>
      </c>
      <c r="C35" s="15" t="s">
        <v>592</v>
      </c>
      <c r="D35" s="10" t="s">
        <v>382</v>
      </c>
      <c r="E35" s="65" t="s">
        <v>421</v>
      </c>
      <c r="F35" s="10"/>
      <c r="G35" s="60"/>
      <c r="H35" s="142">
        <v>0</v>
      </c>
      <c r="I35" s="143">
        <f t="shared" si="1"/>
        <v>0</v>
      </c>
    </row>
    <row r="36" spans="2:11" s="2" customFormat="1" ht="25.15" customHeight="1" x14ac:dyDescent="0.2">
      <c r="B36" s="15"/>
      <c r="C36" s="15"/>
      <c r="D36" s="10"/>
      <c r="E36" s="67" t="s">
        <v>355</v>
      </c>
      <c r="F36" s="10"/>
      <c r="G36" s="60"/>
      <c r="H36" s="142">
        <v>0</v>
      </c>
      <c r="I36" s="143">
        <f t="shared" si="1"/>
        <v>0</v>
      </c>
    </row>
    <row r="37" spans="2:11" s="2" customFormat="1" ht="19.7" customHeight="1" x14ac:dyDescent="0.2">
      <c r="B37" s="10" t="s">
        <v>375</v>
      </c>
      <c r="C37" s="10"/>
      <c r="D37" s="10"/>
      <c r="E37" s="37" t="s">
        <v>356</v>
      </c>
      <c r="F37" s="10" t="s">
        <v>255</v>
      </c>
      <c r="G37" s="60">
        <v>1</v>
      </c>
      <c r="H37" s="142">
        <v>0</v>
      </c>
      <c r="I37" s="143" t="s">
        <v>588</v>
      </c>
    </row>
    <row r="38" spans="2:11" s="2" customFormat="1" ht="19.7" customHeight="1" x14ac:dyDescent="0.2">
      <c r="B38" s="10" t="s">
        <v>376</v>
      </c>
      <c r="C38" s="10"/>
      <c r="D38" s="10"/>
      <c r="E38" s="37" t="s">
        <v>555</v>
      </c>
      <c r="F38" s="10" t="s">
        <v>255</v>
      </c>
      <c r="G38" s="60">
        <v>1</v>
      </c>
      <c r="H38" s="142">
        <v>0</v>
      </c>
      <c r="I38" s="143" t="s">
        <v>588</v>
      </c>
    </row>
    <row r="39" spans="2:11" s="2" customFormat="1" ht="19.7" customHeight="1" x14ac:dyDescent="0.2">
      <c r="B39" s="10" t="s">
        <v>460</v>
      </c>
      <c r="C39" s="10"/>
      <c r="D39" s="10"/>
      <c r="E39" s="37" t="s">
        <v>554</v>
      </c>
      <c r="F39" s="10" t="s">
        <v>255</v>
      </c>
      <c r="G39" s="60">
        <v>1</v>
      </c>
      <c r="H39" s="142">
        <v>0</v>
      </c>
      <c r="I39" s="143" t="s">
        <v>588</v>
      </c>
    </row>
    <row r="40" spans="2:11" s="2" customFormat="1" ht="19.7" customHeight="1" x14ac:dyDescent="0.2">
      <c r="B40" s="10"/>
      <c r="C40" s="10"/>
      <c r="D40" s="10"/>
      <c r="E40" s="37"/>
      <c r="F40" s="10"/>
      <c r="G40" s="60"/>
      <c r="H40" s="142"/>
      <c r="I40" s="143"/>
    </row>
    <row r="41" spans="2:11" s="2" customFormat="1" ht="19.7" customHeight="1" x14ac:dyDescent="0.2">
      <c r="B41" s="15">
        <v>3.14</v>
      </c>
      <c r="C41" s="15" t="s">
        <v>592</v>
      </c>
      <c r="D41" s="10" t="s">
        <v>382</v>
      </c>
      <c r="E41" s="65" t="s">
        <v>585</v>
      </c>
      <c r="F41" s="10"/>
      <c r="G41" s="60"/>
      <c r="H41" s="142"/>
      <c r="I41" s="143"/>
    </row>
    <row r="42" spans="2:11" s="2" customFormat="1" ht="26.25" customHeight="1" x14ac:dyDescent="0.2">
      <c r="B42" s="10"/>
      <c r="C42" s="10"/>
      <c r="D42" s="10"/>
      <c r="E42" s="67" t="s">
        <v>586</v>
      </c>
      <c r="F42" s="10"/>
      <c r="G42" s="60"/>
      <c r="H42" s="142"/>
      <c r="I42" s="143"/>
    </row>
    <row r="43" spans="2:11" s="2" customFormat="1" ht="26.25" customHeight="1" x14ac:dyDescent="0.2">
      <c r="B43" s="10" t="s">
        <v>377</v>
      </c>
      <c r="C43" s="10"/>
      <c r="D43" s="10"/>
      <c r="E43" s="37" t="s">
        <v>587</v>
      </c>
      <c r="F43" s="10" t="s">
        <v>255</v>
      </c>
      <c r="G43" s="60">
        <v>1</v>
      </c>
      <c r="H43" s="142"/>
      <c r="I43" s="143" t="s">
        <v>588</v>
      </c>
    </row>
    <row r="44" spans="2:11" s="2" customFormat="1" ht="26.25" customHeight="1" x14ac:dyDescent="0.2">
      <c r="B44" s="10"/>
      <c r="C44" s="10"/>
      <c r="D44" s="10"/>
      <c r="E44" s="37"/>
      <c r="F44" s="10"/>
      <c r="G44" s="60"/>
      <c r="H44" s="142"/>
      <c r="I44" s="143"/>
    </row>
    <row r="45" spans="2:11" s="2" customFormat="1" ht="26.25" customHeight="1" x14ac:dyDescent="0.2">
      <c r="B45" s="10" t="s">
        <v>496</v>
      </c>
      <c r="C45" s="10"/>
      <c r="D45" s="10"/>
      <c r="E45" s="37" t="s">
        <v>589</v>
      </c>
      <c r="F45" s="10" t="s">
        <v>255</v>
      </c>
      <c r="G45" s="60">
        <v>1</v>
      </c>
      <c r="H45" s="142"/>
      <c r="I45" s="143" t="s">
        <v>588</v>
      </c>
    </row>
    <row r="46" spans="2:11" s="2" customFormat="1" ht="18" customHeight="1" x14ac:dyDescent="0.2">
      <c r="B46" s="10"/>
      <c r="C46" s="10"/>
      <c r="D46" s="10"/>
      <c r="E46" s="28"/>
      <c r="F46" s="10"/>
      <c r="G46" s="13"/>
      <c r="H46" s="142"/>
      <c r="I46" s="143"/>
    </row>
    <row r="47" spans="2:11" s="132" customFormat="1" ht="20.100000000000001" customHeight="1" x14ac:dyDescent="0.2">
      <c r="B47" s="193" t="s">
        <v>363</v>
      </c>
      <c r="C47" s="193"/>
      <c r="D47" s="193"/>
      <c r="E47" s="193"/>
      <c r="F47" s="193"/>
      <c r="G47" s="193"/>
      <c r="H47" s="193"/>
      <c r="I47" s="145">
        <f>SUM(I9:I39)</f>
        <v>0</v>
      </c>
    </row>
    <row r="48" spans="2:11" ht="17.100000000000001" customHeight="1" x14ac:dyDescent="0.2"/>
    <row r="49" spans="2:9" ht="17.100000000000001" customHeight="1" x14ac:dyDescent="0.2">
      <c r="B49" s="192" t="str">
        <f>'Fixed P&amp;Gs'!$B$44:$G$44</f>
        <v xml:space="preserve">INVERAAN CONT B WS BoQ </v>
      </c>
      <c r="C49" s="192"/>
      <c r="D49" s="192"/>
      <c r="E49" s="192"/>
      <c r="F49" s="192"/>
      <c r="G49" s="192"/>
      <c r="H49" s="192"/>
      <c r="I49" s="146"/>
    </row>
  </sheetData>
  <mergeCells count="7">
    <mergeCell ref="B49:H49"/>
    <mergeCell ref="B2:F2"/>
    <mergeCell ref="B3:F3"/>
    <mergeCell ref="B47:H47"/>
    <mergeCell ref="B9:H9"/>
    <mergeCell ref="G4:I4"/>
    <mergeCell ref="B4:F4"/>
  </mergeCells>
  <phoneticPr fontId="3" type="noConversion"/>
  <pageMargins left="0.55118110236220474" right="0.15748031496062992" top="0.39370078740157483" bottom="0.39370078740157483" header="0" footer="0.59055118110236227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K40"/>
  <sheetViews>
    <sheetView view="pageBreakPreview" topLeftCell="A12" zoomScale="96" zoomScaleNormal="100" zoomScaleSheetLayoutView="96" workbookViewId="0">
      <selection activeCell="I14" sqref="I14"/>
    </sheetView>
  </sheetViews>
  <sheetFormatPr defaultRowHeight="12.75" x14ac:dyDescent="0.2"/>
  <cols>
    <col min="1" max="1" width="1.7109375" customWidth="1"/>
    <col min="2" max="3" width="8.28515625" customWidth="1"/>
    <col min="4" max="4" width="11.5703125" customWidth="1"/>
    <col min="5" max="5" width="35.5703125" customWidth="1"/>
    <col min="6" max="6" width="8.7109375" customWidth="1"/>
    <col min="7" max="7" width="10.28515625" customWidth="1"/>
    <col min="8" max="8" width="16.140625" style="128" customWidth="1"/>
    <col min="9" max="9" width="19.42578125" style="128" customWidth="1"/>
    <col min="10" max="10" width="1.7109375" customWidth="1"/>
  </cols>
  <sheetData>
    <row r="1" spans="2:10" ht="15" customHeight="1" x14ac:dyDescent="0.2">
      <c r="B1" s="71"/>
      <c r="C1" s="71"/>
      <c r="D1" s="71"/>
      <c r="E1" s="71"/>
      <c r="F1" s="71"/>
      <c r="G1" s="71"/>
      <c r="H1" s="133"/>
      <c r="I1" s="134"/>
      <c r="J1" s="72"/>
    </row>
    <row r="2" spans="2:10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194"/>
      <c r="G2" s="78"/>
      <c r="H2" s="167"/>
      <c r="I2" s="167" t="str">
        <f>'Fixed P&amp;Gs'!H1</f>
        <v>ORB.INV_02.22</v>
      </c>
    </row>
    <row r="3" spans="2:10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195"/>
      <c r="G3" s="78"/>
      <c r="H3" s="167"/>
      <c r="I3" s="167"/>
    </row>
    <row r="4" spans="2:10" ht="18" customHeight="1" x14ac:dyDescent="0.2">
      <c r="B4" s="194" t="str">
        <f>'Fixed P&amp;Gs'!B4</f>
        <v>INVERAAN VILLAGE WATER SUPPLY</v>
      </c>
      <c r="C4" s="194"/>
      <c r="D4" s="194"/>
      <c r="E4" s="194"/>
      <c r="F4" s="194"/>
      <c r="G4" s="196" t="str">
        <f>'Fixed P&amp;Gs'!F4</f>
        <v>CONTRACT No INF-W27/2022/2023</v>
      </c>
      <c r="H4" s="196"/>
      <c r="I4" s="196"/>
    </row>
    <row r="5" spans="2:10" ht="18" customHeight="1" x14ac:dyDescent="0.2">
      <c r="B5" s="42" t="s">
        <v>425</v>
      </c>
      <c r="C5" s="191"/>
      <c r="D5" s="43"/>
      <c r="E5" s="44"/>
      <c r="F5" s="45"/>
      <c r="G5" s="45"/>
      <c r="H5" s="135"/>
      <c r="I5" s="173"/>
    </row>
    <row r="6" spans="2:10" ht="18" customHeight="1" x14ac:dyDescent="0.2">
      <c r="B6" s="46" t="s">
        <v>286</v>
      </c>
      <c r="C6" s="47"/>
      <c r="D6" s="47"/>
      <c r="E6" s="48"/>
      <c r="F6" s="47"/>
      <c r="G6" s="49"/>
      <c r="H6" s="137"/>
      <c r="I6" s="137"/>
    </row>
    <row r="7" spans="2:10" ht="4.9000000000000004" customHeight="1" x14ac:dyDescent="0.2">
      <c r="B7" s="1"/>
      <c r="C7" s="1"/>
      <c r="D7" s="1"/>
    </row>
    <row r="8" spans="2:10" s="132" customFormat="1" ht="25.15" customHeight="1" x14ac:dyDescent="0.2">
      <c r="B8" s="162" t="s">
        <v>238</v>
      </c>
      <c r="C8" s="162" t="s">
        <v>592</v>
      </c>
      <c r="D8" s="162" t="s">
        <v>237</v>
      </c>
      <c r="E8" s="183" t="s">
        <v>1</v>
      </c>
      <c r="F8" s="163" t="s">
        <v>2</v>
      </c>
      <c r="G8" s="163" t="s">
        <v>3</v>
      </c>
      <c r="H8" s="168" t="s">
        <v>4</v>
      </c>
      <c r="I8" s="168" t="s">
        <v>5</v>
      </c>
    </row>
    <row r="9" spans="2:10" ht="20.100000000000001" customHeight="1" x14ac:dyDescent="0.2">
      <c r="B9" s="198" t="s">
        <v>364</v>
      </c>
      <c r="C9" s="198"/>
      <c r="D9" s="198"/>
      <c r="E9" s="198"/>
      <c r="F9" s="198"/>
      <c r="G9" s="198"/>
      <c r="H9" s="198"/>
      <c r="I9" s="181">
        <f>Pipelines3!I47</f>
        <v>0</v>
      </c>
    </row>
    <row r="10" spans="2:10" ht="18" customHeight="1" x14ac:dyDescent="0.2">
      <c r="B10" s="6" t="s">
        <v>287</v>
      </c>
      <c r="C10" s="6"/>
      <c r="D10" s="4"/>
      <c r="E10" s="19" t="s">
        <v>132</v>
      </c>
      <c r="F10" s="19"/>
      <c r="G10" s="19"/>
      <c r="H10" s="140"/>
      <c r="I10" s="140"/>
    </row>
    <row r="11" spans="2:10" s="7" customFormat="1" ht="25.15" customHeight="1" x14ac:dyDescent="0.2">
      <c r="B11" s="20"/>
      <c r="C11" s="20"/>
      <c r="D11" s="20"/>
      <c r="E11" s="9" t="s">
        <v>131</v>
      </c>
      <c r="F11" s="8"/>
      <c r="G11" s="8"/>
      <c r="H11" s="141"/>
      <c r="I11" s="143"/>
    </row>
    <row r="12" spans="2:10" s="7" customFormat="1" ht="18" customHeight="1" x14ac:dyDescent="0.2">
      <c r="B12" s="15">
        <v>3.14</v>
      </c>
      <c r="C12" s="15" t="s">
        <v>592</v>
      </c>
      <c r="D12" s="10" t="s">
        <v>305</v>
      </c>
      <c r="E12" s="17" t="s">
        <v>357</v>
      </c>
      <c r="F12" s="10"/>
      <c r="G12" s="13"/>
      <c r="H12" s="141"/>
      <c r="I12" s="143"/>
    </row>
    <row r="13" spans="2:10" s="7" customFormat="1" ht="35.1" customHeight="1" x14ac:dyDescent="0.2">
      <c r="B13" s="10" t="s">
        <v>377</v>
      </c>
      <c r="C13" s="10"/>
      <c r="D13" s="10"/>
      <c r="E13" s="28" t="s">
        <v>420</v>
      </c>
      <c r="F13" s="10" t="s">
        <v>255</v>
      </c>
      <c r="G13" s="60">
        <v>1961</v>
      </c>
      <c r="H13" s="172">
        <v>0</v>
      </c>
      <c r="I13" s="143">
        <f>H13*G13</f>
        <v>0</v>
      </c>
    </row>
    <row r="14" spans="2:10" s="7" customFormat="1" ht="35.1" customHeight="1" x14ac:dyDescent="0.2">
      <c r="B14" s="10" t="s">
        <v>496</v>
      </c>
      <c r="C14" s="10"/>
      <c r="D14" s="10"/>
      <c r="E14" s="28" t="s">
        <v>556</v>
      </c>
      <c r="F14" s="20" t="s">
        <v>255</v>
      </c>
      <c r="G14" s="60">
        <f>G13</f>
        <v>1961</v>
      </c>
      <c r="H14" s="172">
        <v>0</v>
      </c>
      <c r="I14" s="143">
        <f t="shared" ref="I14" si="0">H14*G14</f>
        <v>0</v>
      </c>
    </row>
    <row r="15" spans="2:10" s="7" customFormat="1" ht="18" customHeight="1" x14ac:dyDescent="0.2">
      <c r="B15" s="20"/>
      <c r="C15" s="20"/>
      <c r="D15" s="20"/>
      <c r="E15" s="9"/>
      <c r="F15" s="8"/>
      <c r="G15" s="60"/>
      <c r="H15" s="172"/>
      <c r="I15" s="143"/>
    </row>
    <row r="16" spans="2:10" s="7" customFormat="1" ht="18" customHeight="1" x14ac:dyDescent="0.2">
      <c r="B16" s="15">
        <v>3.15</v>
      </c>
      <c r="C16" s="15" t="s">
        <v>592</v>
      </c>
      <c r="D16" s="10" t="s">
        <v>305</v>
      </c>
      <c r="E16" s="17" t="s">
        <v>422</v>
      </c>
      <c r="F16" s="10"/>
      <c r="G16" s="60"/>
      <c r="H16" s="172"/>
      <c r="I16" s="143"/>
    </row>
    <row r="17" spans="2:11" s="7" customFormat="1" ht="25.15" customHeight="1" x14ac:dyDescent="0.2">
      <c r="B17" s="10" t="s">
        <v>378</v>
      </c>
      <c r="C17" s="10"/>
      <c r="D17" s="10"/>
      <c r="E17" s="50" t="s">
        <v>424</v>
      </c>
      <c r="F17" s="10" t="s">
        <v>255</v>
      </c>
      <c r="G17" s="60">
        <f>Pipelines3!G33</f>
        <v>15</v>
      </c>
      <c r="H17" s="172">
        <v>0</v>
      </c>
      <c r="I17" s="143">
        <f t="shared" ref="I17:I35" si="1">H17*G17</f>
        <v>0</v>
      </c>
    </row>
    <row r="18" spans="2:11" s="7" customFormat="1" ht="23.85" customHeight="1" x14ac:dyDescent="0.2">
      <c r="B18" s="10" t="s">
        <v>379</v>
      </c>
      <c r="C18" s="10"/>
      <c r="D18" s="10"/>
      <c r="E18" s="28" t="s">
        <v>423</v>
      </c>
      <c r="F18" s="10" t="s">
        <v>255</v>
      </c>
      <c r="G18" s="60">
        <f>G17</f>
        <v>15</v>
      </c>
      <c r="H18" s="172">
        <v>0</v>
      </c>
      <c r="I18" s="143">
        <f t="shared" si="1"/>
        <v>0</v>
      </c>
      <c r="J18" s="121"/>
      <c r="K18" s="121"/>
    </row>
    <row r="19" spans="2:11" s="7" customFormat="1" ht="18" customHeight="1" x14ac:dyDescent="0.2">
      <c r="B19" s="15"/>
      <c r="C19" s="15"/>
      <c r="D19" s="10"/>
      <c r="E19" s="25"/>
      <c r="F19" s="10"/>
      <c r="G19" s="60"/>
      <c r="H19" s="172">
        <v>0</v>
      </c>
      <c r="I19" s="143">
        <f t="shared" si="1"/>
        <v>0</v>
      </c>
    </row>
    <row r="20" spans="2:11" s="7" customFormat="1" ht="18" customHeight="1" x14ac:dyDescent="0.2">
      <c r="B20" s="15">
        <v>3.16</v>
      </c>
      <c r="C20" s="15" t="s">
        <v>592</v>
      </c>
      <c r="D20" s="10" t="s">
        <v>381</v>
      </c>
      <c r="E20" s="17" t="s">
        <v>304</v>
      </c>
      <c r="F20" s="10"/>
      <c r="G20" s="60"/>
      <c r="H20" s="172">
        <v>0</v>
      </c>
      <c r="I20" s="143">
        <f t="shared" si="1"/>
        <v>0</v>
      </c>
    </row>
    <row r="21" spans="2:11" s="7" customFormat="1" ht="45.2" customHeight="1" x14ac:dyDescent="0.2">
      <c r="B21" s="10" t="s">
        <v>384</v>
      </c>
      <c r="C21" s="10"/>
      <c r="D21" s="10"/>
      <c r="E21" s="8" t="s">
        <v>426</v>
      </c>
      <c r="F21" s="10" t="s">
        <v>255</v>
      </c>
      <c r="G21" s="60">
        <v>10</v>
      </c>
      <c r="H21" s="172">
        <v>0</v>
      </c>
      <c r="I21" s="143">
        <f t="shared" si="1"/>
        <v>0</v>
      </c>
      <c r="J21" s="121"/>
      <c r="K21" s="121"/>
    </row>
    <row r="22" spans="2:11" s="7" customFormat="1" ht="25.15" customHeight="1" x14ac:dyDescent="0.2">
      <c r="B22" s="10" t="s">
        <v>428</v>
      </c>
      <c r="C22" s="10"/>
      <c r="D22" s="10"/>
      <c r="E22" s="8" t="s">
        <v>380</v>
      </c>
      <c r="F22" s="10" t="s">
        <v>255</v>
      </c>
      <c r="G22" s="59"/>
      <c r="H22" s="172">
        <v>0</v>
      </c>
      <c r="I22" s="143">
        <f t="shared" si="1"/>
        <v>0</v>
      </c>
    </row>
    <row r="23" spans="2:11" s="7" customFormat="1" ht="18" customHeight="1" x14ac:dyDescent="0.2">
      <c r="B23" s="20"/>
      <c r="C23" s="20"/>
      <c r="D23" s="20"/>
      <c r="E23" s="9"/>
      <c r="F23" s="8"/>
      <c r="G23" s="8"/>
      <c r="H23" s="172"/>
      <c r="I23" s="143"/>
    </row>
    <row r="24" spans="2:11" s="2" customFormat="1" ht="18" customHeight="1" x14ac:dyDescent="0.2">
      <c r="B24" s="15">
        <v>3.17</v>
      </c>
      <c r="C24" s="15" t="s">
        <v>592</v>
      </c>
      <c r="D24" s="10"/>
      <c r="E24" s="17" t="s">
        <v>358</v>
      </c>
      <c r="F24" s="10"/>
      <c r="G24" s="13"/>
      <c r="H24" s="172"/>
      <c r="I24" s="143"/>
    </row>
    <row r="25" spans="2:11" s="2" customFormat="1" ht="35.1" customHeight="1" x14ac:dyDescent="0.2">
      <c r="B25" s="10" t="s">
        <v>385</v>
      </c>
      <c r="C25" s="10"/>
      <c r="D25" s="10"/>
      <c r="E25" s="28" t="s">
        <v>434</v>
      </c>
      <c r="F25" s="10" t="s">
        <v>255</v>
      </c>
      <c r="G25" s="13">
        <f>G13</f>
        <v>1961</v>
      </c>
      <c r="H25" s="172">
        <v>0</v>
      </c>
      <c r="I25" s="143">
        <f t="shared" si="1"/>
        <v>0</v>
      </c>
    </row>
    <row r="26" spans="2:11" s="2" customFormat="1" ht="18" customHeight="1" x14ac:dyDescent="0.2">
      <c r="B26" s="15"/>
      <c r="C26" s="15"/>
      <c r="D26" s="10"/>
      <c r="E26" s="28"/>
      <c r="F26" s="10"/>
      <c r="G26" s="13"/>
      <c r="H26" s="172"/>
      <c r="I26" s="143"/>
    </row>
    <row r="27" spans="2:11" s="2" customFormat="1" ht="18" customHeight="1" x14ac:dyDescent="0.2">
      <c r="B27" s="15">
        <v>3.18</v>
      </c>
      <c r="C27" s="15" t="s">
        <v>592</v>
      </c>
      <c r="D27" s="10" t="s">
        <v>130</v>
      </c>
      <c r="E27" s="24" t="s">
        <v>359</v>
      </c>
      <c r="F27" s="10"/>
      <c r="G27" s="13"/>
      <c r="H27" s="172">
        <v>0</v>
      </c>
      <c r="I27" s="143">
        <f t="shared" si="1"/>
        <v>0</v>
      </c>
    </row>
    <row r="28" spans="2:11" s="2" customFormat="1" ht="19.7" customHeight="1" x14ac:dyDescent="0.2">
      <c r="B28" s="10" t="s">
        <v>386</v>
      </c>
      <c r="C28" s="10"/>
      <c r="D28" s="10"/>
      <c r="E28" s="12" t="s">
        <v>461</v>
      </c>
      <c r="F28" s="10" t="s">
        <v>105</v>
      </c>
      <c r="G28" s="13">
        <f>IF(Pipelines1!G14="","",Pipelines1!G14)</f>
        <v>58675</v>
      </c>
      <c r="H28" s="172">
        <v>0</v>
      </c>
      <c r="I28" s="143">
        <f t="shared" si="1"/>
        <v>0</v>
      </c>
      <c r="J28" s="120"/>
      <c r="K28" s="120"/>
    </row>
    <row r="29" spans="2:11" s="2" customFormat="1" ht="19.7" customHeight="1" x14ac:dyDescent="0.2">
      <c r="B29" s="10" t="s">
        <v>387</v>
      </c>
      <c r="C29" s="10"/>
      <c r="D29" s="10"/>
      <c r="E29" s="12" t="s">
        <v>557</v>
      </c>
      <c r="F29" s="10" t="s">
        <v>105</v>
      </c>
      <c r="G29" s="13">
        <f>IF(Pipelines1!G16="","",Pipelines1!G16)</f>
        <v>6295</v>
      </c>
      <c r="H29" s="172">
        <v>0</v>
      </c>
      <c r="I29" s="143">
        <f t="shared" si="1"/>
        <v>0</v>
      </c>
      <c r="J29" s="120"/>
      <c r="K29" s="120"/>
    </row>
    <row r="30" spans="2:11" s="2" customFormat="1" ht="19.7" customHeight="1" x14ac:dyDescent="0.2">
      <c r="B30" s="10" t="s">
        <v>388</v>
      </c>
      <c r="C30" s="10"/>
      <c r="D30" s="10"/>
      <c r="E30" s="61" t="s">
        <v>568</v>
      </c>
      <c r="F30" s="10" t="s">
        <v>105</v>
      </c>
      <c r="G30" s="13">
        <f>IF(Pipelines1!G17="","",Pipelines1!G17)</f>
        <v>15964</v>
      </c>
      <c r="H30" s="172">
        <v>0</v>
      </c>
      <c r="I30" s="143">
        <f t="shared" si="1"/>
        <v>0</v>
      </c>
      <c r="J30" s="120"/>
      <c r="K30" s="120"/>
    </row>
    <row r="31" spans="2:11" s="2" customFormat="1" ht="19.7" customHeight="1" x14ac:dyDescent="0.2">
      <c r="B31" s="10" t="s">
        <v>462</v>
      </c>
      <c r="C31" s="10"/>
      <c r="D31" s="10"/>
      <c r="E31" s="29" t="s">
        <v>429</v>
      </c>
      <c r="F31" s="10" t="s">
        <v>0</v>
      </c>
      <c r="G31" s="13">
        <v>1</v>
      </c>
      <c r="H31" s="172">
        <v>0</v>
      </c>
      <c r="I31" s="143">
        <f t="shared" si="1"/>
        <v>0</v>
      </c>
    </row>
    <row r="32" spans="2:11" s="2" customFormat="1" ht="19.7" customHeight="1" x14ac:dyDescent="0.2">
      <c r="B32" s="10"/>
      <c r="C32" s="10"/>
      <c r="D32" s="10"/>
      <c r="E32" s="29"/>
      <c r="F32" s="10"/>
      <c r="G32" s="13"/>
      <c r="H32" s="172"/>
      <c r="I32" s="143"/>
    </row>
    <row r="33" spans="2:11" s="2" customFormat="1" ht="18" customHeight="1" x14ac:dyDescent="0.2">
      <c r="B33" s="15">
        <v>3.19</v>
      </c>
      <c r="C33" s="15" t="s">
        <v>592</v>
      </c>
      <c r="D33" s="10" t="s">
        <v>130</v>
      </c>
      <c r="E33" s="24" t="s">
        <v>360</v>
      </c>
      <c r="F33" s="10"/>
      <c r="G33" s="13"/>
      <c r="H33" s="172"/>
      <c r="I33" s="143"/>
    </row>
    <row r="34" spans="2:11" s="2" customFormat="1" ht="19.7" customHeight="1" x14ac:dyDescent="0.2">
      <c r="B34" s="10" t="s">
        <v>389</v>
      </c>
      <c r="C34" s="10"/>
      <c r="D34" s="10"/>
      <c r="E34" s="12" t="s">
        <v>461</v>
      </c>
      <c r="F34" s="10" t="s">
        <v>105</v>
      </c>
      <c r="G34" s="13">
        <f>IF(G28="","",G28)</f>
        <v>58675</v>
      </c>
      <c r="H34" s="172">
        <v>0</v>
      </c>
      <c r="I34" s="143">
        <f t="shared" si="1"/>
        <v>0</v>
      </c>
      <c r="J34" s="120"/>
      <c r="K34" s="120"/>
    </row>
    <row r="35" spans="2:11" s="2" customFormat="1" ht="19.7" customHeight="1" x14ac:dyDescent="0.2">
      <c r="B35" s="10" t="s">
        <v>390</v>
      </c>
      <c r="C35" s="10"/>
      <c r="D35" s="10"/>
      <c r="E35" s="12" t="s">
        <v>557</v>
      </c>
      <c r="F35" s="10" t="s">
        <v>105</v>
      </c>
      <c r="G35" s="13">
        <f>IF(G29="","",G29)</f>
        <v>6295</v>
      </c>
      <c r="H35" s="172">
        <v>0</v>
      </c>
      <c r="I35" s="143">
        <f t="shared" si="1"/>
        <v>0</v>
      </c>
      <c r="J35" s="120"/>
      <c r="K35" s="120"/>
    </row>
    <row r="36" spans="2:11" s="2" customFormat="1" ht="19.7" customHeight="1" x14ac:dyDescent="0.2">
      <c r="B36" s="10" t="s">
        <v>464</v>
      </c>
      <c r="C36" s="10"/>
      <c r="D36" s="10"/>
      <c r="E36" s="29" t="s">
        <v>558</v>
      </c>
      <c r="F36" s="10" t="s">
        <v>105</v>
      </c>
      <c r="G36" s="13">
        <v>0</v>
      </c>
      <c r="H36" s="172">
        <v>0</v>
      </c>
      <c r="I36" s="143" t="s">
        <v>588</v>
      </c>
      <c r="J36" s="120"/>
      <c r="K36" s="120"/>
    </row>
    <row r="37" spans="2:11" s="2" customFormat="1" ht="18" hidden="1" customHeight="1" x14ac:dyDescent="0.2">
      <c r="B37" s="10" t="s">
        <v>465</v>
      </c>
      <c r="C37" s="10"/>
      <c r="D37" s="10"/>
      <c r="E37" s="25" t="s">
        <v>463</v>
      </c>
      <c r="F37" s="10" t="s">
        <v>105</v>
      </c>
      <c r="G37" s="13" t="e">
        <f>IF(#REF!="","",#REF!)</f>
        <v>#REF!</v>
      </c>
      <c r="H37" s="142"/>
      <c r="I37" s="143" t="e">
        <f>IF(G37="",IF(F37="","","Rate Only"),"")</f>
        <v>#REF!</v>
      </c>
    </row>
    <row r="38" spans="2:11" ht="20.100000000000001" customHeight="1" x14ac:dyDescent="0.2">
      <c r="B38" s="198" t="s">
        <v>363</v>
      </c>
      <c r="C38" s="198"/>
      <c r="D38" s="198"/>
      <c r="E38" s="198"/>
      <c r="F38" s="198"/>
      <c r="G38" s="198"/>
      <c r="H38" s="198"/>
      <c r="I38" s="145">
        <f>SUM(I9:I36)</f>
        <v>0</v>
      </c>
    </row>
    <row r="39" spans="2:11" ht="11.25" customHeight="1" x14ac:dyDescent="0.2"/>
    <row r="40" spans="2:11" ht="17.100000000000001" customHeight="1" x14ac:dyDescent="0.2">
      <c r="B40" s="192" t="str">
        <f>'Fixed P&amp;Gs'!$B$44:$G$44</f>
        <v xml:space="preserve">INVERAAN CONT B WS BoQ </v>
      </c>
      <c r="C40" s="192"/>
      <c r="D40" s="192"/>
      <c r="E40" s="192"/>
      <c r="F40" s="192"/>
      <c r="G40" s="192"/>
      <c r="H40" s="192"/>
      <c r="I40" s="146"/>
    </row>
  </sheetData>
  <mergeCells count="7">
    <mergeCell ref="B40:H40"/>
    <mergeCell ref="B2:F2"/>
    <mergeCell ref="B3:F3"/>
    <mergeCell ref="B38:H38"/>
    <mergeCell ref="B9:H9"/>
    <mergeCell ref="G4:I4"/>
    <mergeCell ref="B4:F4"/>
  </mergeCells>
  <phoneticPr fontId="3" type="noConversion"/>
  <pageMargins left="0.55118110236220474" right="0.15748031496062992" top="0.39370078740157483" bottom="0.39370078740157483" header="0" footer="0.59055118110236227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9"/>
  <sheetViews>
    <sheetView view="pageBreakPreview" zoomScale="96" zoomScaleNormal="100" zoomScaleSheetLayoutView="96" workbookViewId="0">
      <selection activeCell="H24" sqref="H24"/>
    </sheetView>
  </sheetViews>
  <sheetFormatPr defaultRowHeight="12.75" x14ac:dyDescent="0.2"/>
  <cols>
    <col min="1" max="1" width="1.7109375" customWidth="1"/>
    <col min="2" max="3" width="10.140625" customWidth="1"/>
    <col min="4" max="4" width="12.28515625" customWidth="1"/>
    <col min="5" max="5" width="35.5703125" customWidth="1"/>
    <col min="6" max="6" width="8.7109375" customWidth="1"/>
    <col min="7" max="7" width="12.42578125" customWidth="1"/>
    <col min="8" max="8" width="15.7109375" style="128" customWidth="1"/>
    <col min="9" max="9" width="19.140625" style="128" customWidth="1"/>
    <col min="10" max="10" width="1.7109375" customWidth="1"/>
  </cols>
  <sheetData>
    <row r="1" spans="2:11" ht="15" customHeight="1" x14ac:dyDescent="0.2">
      <c r="B1" s="71"/>
      <c r="C1" s="71"/>
      <c r="D1" s="71"/>
      <c r="E1" s="71"/>
      <c r="F1" s="71"/>
      <c r="G1" s="71"/>
      <c r="H1" s="133"/>
      <c r="I1" s="134"/>
      <c r="J1" s="72"/>
    </row>
    <row r="2" spans="2:11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194"/>
      <c r="G2" s="78"/>
      <c r="H2" s="167"/>
      <c r="I2" s="167" t="str">
        <f>'Fixed P&amp;Gs'!H1</f>
        <v>ORB.INV_02.22</v>
      </c>
    </row>
    <row r="3" spans="2:11" ht="18" customHeight="1" x14ac:dyDescent="0.2">
      <c r="B3" s="194" t="str">
        <f>'Fixed P&amp;Gs'!B3</f>
        <v xml:space="preserve">SCHEDULE OF QUANTITIES: </v>
      </c>
      <c r="C3" s="194"/>
      <c r="D3" s="194"/>
      <c r="E3" s="194"/>
      <c r="F3" s="194"/>
      <c r="G3" s="78"/>
      <c r="H3" s="167"/>
      <c r="I3" s="167"/>
    </row>
    <row r="4" spans="2:11" ht="18" customHeight="1" x14ac:dyDescent="0.2">
      <c r="B4" s="194" t="str">
        <f>'Fixed P&amp;Gs'!B4</f>
        <v>INVERAAN VILLAGE WATER SUPPLY</v>
      </c>
      <c r="C4" s="194"/>
      <c r="D4" s="194"/>
      <c r="E4" s="194"/>
      <c r="F4" s="194"/>
      <c r="G4" s="197" t="str">
        <f>'Fixed P&amp;Gs'!F4</f>
        <v>CONTRACT No INF-W27/2022/2023</v>
      </c>
      <c r="H4" s="197"/>
      <c r="I4" s="197"/>
    </row>
    <row r="5" spans="2:11" ht="18" customHeight="1" x14ac:dyDescent="0.2">
      <c r="B5" s="42" t="s">
        <v>425</v>
      </c>
      <c r="C5" s="191"/>
      <c r="D5" s="43"/>
      <c r="E5" s="44"/>
      <c r="F5" s="45"/>
      <c r="G5" s="45"/>
      <c r="H5" s="135"/>
      <c r="I5" s="173"/>
    </row>
    <row r="6" spans="2:11" ht="18" customHeight="1" x14ac:dyDescent="0.2">
      <c r="B6" s="46" t="s">
        <v>286</v>
      </c>
      <c r="C6" s="47"/>
      <c r="D6" s="47"/>
      <c r="E6" s="48"/>
      <c r="F6" s="47"/>
      <c r="G6" s="49"/>
      <c r="H6" s="137"/>
      <c r="I6" s="137"/>
    </row>
    <row r="7" spans="2:11" ht="4.9000000000000004" customHeight="1" x14ac:dyDescent="0.2">
      <c r="B7" s="1"/>
      <c r="C7" s="1"/>
      <c r="D7" s="1"/>
    </row>
    <row r="8" spans="2:11" s="132" customFormat="1" ht="25.15" customHeight="1" x14ac:dyDescent="0.2">
      <c r="B8" s="162" t="s">
        <v>238</v>
      </c>
      <c r="C8" s="162" t="s">
        <v>592</v>
      </c>
      <c r="D8" s="162" t="s">
        <v>237</v>
      </c>
      <c r="E8" s="183" t="s">
        <v>1</v>
      </c>
      <c r="F8" s="163" t="s">
        <v>2</v>
      </c>
      <c r="G8" s="163" t="s">
        <v>3</v>
      </c>
      <c r="H8" s="168" t="s">
        <v>4</v>
      </c>
      <c r="I8" s="168" t="s">
        <v>5</v>
      </c>
    </row>
    <row r="9" spans="2:11" s="132" customFormat="1" ht="20.100000000000001" customHeight="1" x14ac:dyDescent="0.2">
      <c r="B9" s="193" t="s">
        <v>364</v>
      </c>
      <c r="C9" s="193"/>
      <c r="D9" s="193"/>
      <c r="E9" s="193"/>
      <c r="F9" s="193"/>
      <c r="G9" s="193"/>
      <c r="H9" s="193"/>
      <c r="I9" s="174">
        <f>Pipelines4!I38</f>
        <v>0</v>
      </c>
    </row>
    <row r="10" spans="2:11" ht="18" customHeight="1" x14ac:dyDescent="0.2">
      <c r="B10" s="6" t="s">
        <v>287</v>
      </c>
      <c r="C10" s="6"/>
      <c r="D10" s="4"/>
      <c r="E10" s="19" t="s">
        <v>132</v>
      </c>
      <c r="F10" s="19"/>
      <c r="G10" s="19"/>
      <c r="H10" s="140"/>
      <c r="I10" s="140"/>
    </row>
    <row r="11" spans="2:11" s="7" customFormat="1" ht="25.15" customHeight="1" x14ac:dyDescent="0.2">
      <c r="B11" s="20"/>
      <c r="C11" s="20"/>
      <c r="D11" s="20"/>
      <c r="E11" s="9" t="s">
        <v>131</v>
      </c>
      <c r="F11" s="8"/>
      <c r="G11" s="8"/>
      <c r="H11" s="141"/>
      <c r="I11" s="141"/>
    </row>
    <row r="12" spans="2:11" s="7" customFormat="1" ht="18" customHeight="1" x14ac:dyDescent="0.2">
      <c r="B12" s="10"/>
      <c r="C12" s="10"/>
      <c r="D12" s="10"/>
      <c r="E12" s="29"/>
      <c r="F12" s="10"/>
      <c r="G12" s="13"/>
      <c r="H12" s="142"/>
      <c r="I12" s="143"/>
    </row>
    <row r="13" spans="2:11" s="7" customFormat="1" ht="18" customHeight="1" x14ac:dyDescent="0.2">
      <c r="B13" s="51">
        <v>3.2</v>
      </c>
      <c r="C13" s="51" t="s">
        <v>592</v>
      </c>
      <c r="D13" s="10" t="s">
        <v>394</v>
      </c>
      <c r="E13" s="24" t="s">
        <v>361</v>
      </c>
      <c r="F13" s="12"/>
      <c r="G13" s="41"/>
      <c r="H13" s="142"/>
      <c r="I13" s="143"/>
    </row>
    <row r="14" spans="2:11" s="7" customFormat="1" ht="23.85" customHeight="1" x14ac:dyDescent="0.2">
      <c r="B14" s="10" t="s">
        <v>391</v>
      </c>
      <c r="C14" s="10"/>
      <c r="D14" s="10"/>
      <c r="E14" s="12" t="s">
        <v>392</v>
      </c>
      <c r="F14" s="40" t="s">
        <v>106</v>
      </c>
      <c r="G14" s="60">
        <f>ROUNDUP(Earthworks_Trench!G13*0.8*0.0078358,0)</f>
        <v>508</v>
      </c>
      <c r="H14" s="172">
        <v>0</v>
      </c>
      <c r="I14" s="143">
        <f>H14*G14</f>
        <v>0</v>
      </c>
    </row>
    <row r="15" spans="2:11" s="7" customFormat="1" ht="23.85" customHeight="1" x14ac:dyDescent="0.2">
      <c r="B15" s="10" t="s">
        <v>430</v>
      </c>
      <c r="C15" s="10"/>
      <c r="D15" s="10"/>
      <c r="E15" s="12" t="s">
        <v>393</v>
      </c>
      <c r="F15" s="40" t="s">
        <v>118</v>
      </c>
      <c r="G15" s="60">
        <f>G14*2</f>
        <v>1016</v>
      </c>
      <c r="H15" s="172">
        <v>0</v>
      </c>
      <c r="I15" s="143">
        <f t="shared" ref="I15:I21" si="0">H15*G15</f>
        <v>0</v>
      </c>
      <c r="J15" s="121"/>
      <c r="K15" s="121"/>
    </row>
    <row r="16" spans="2:11" s="7" customFormat="1" ht="23.85" customHeight="1" x14ac:dyDescent="0.2">
      <c r="B16" s="10" t="s">
        <v>431</v>
      </c>
      <c r="C16" s="10"/>
      <c r="D16" s="10"/>
      <c r="E16" s="12" t="s">
        <v>433</v>
      </c>
      <c r="F16" s="40" t="s">
        <v>106</v>
      </c>
      <c r="G16" s="60">
        <f>ROUND(G14*0.1404761904762,0)</f>
        <v>71</v>
      </c>
      <c r="H16" s="172">
        <v>0</v>
      </c>
      <c r="I16" s="143">
        <f t="shared" si="0"/>
        <v>0</v>
      </c>
    </row>
    <row r="17" spans="2:11" s="7" customFormat="1" ht="18" customHeight="1" x14ac:dyDescent="0.2">
      <c r="B17" s="10"/>
      <c r="C17" s="10"/>
      <c r="D17" s="10"/>
      <c r="E17" s="29"/>
      <c r="F17" s="10"/>
      <c r="G17" s="60"/>
      <c r="H17" s="172"/>
      <c r="I17" s="143"/>
    </row>
    <row r="18" spans="2:11" s="7" customFormat="1" ht="15" customHeight="1" x14ac:dyDescent="0.2">
      <c r="B18" s="52">
        <v>3.21</v>
      </c>
      <c r="C18" s="52" t="s">
        <v>592</v>
      </c>
      <c r="D18" s="10"/>
      <c r="E18" s="24" t="s">
        <v>427</v>
      </c>
      <c r="F18" s="10"/>
      <c r="G18" s="60"/>
      <c r="H18" s="172"/>
      <c r="I18" s="143"/>
    </row>
    <row r="19" spans="2:11" s="7" customFormat="1" ht="23.85" customHeight="1" x14ac:dyDescent="0.2">
      <c r="B19" s="53" t="s">
        <v>432</v>
      </c>
      <c r="C19" s="53"/>
      <c r="D19" s="53"/>
      <c r="E19" s="54" t="s">
        <v>435</v>
      </c>
      <c r="F19" s="53" t="s">
        <v>255</v>
      </c>
      <c r="G19" s="60">
        <f>Pipelines4!G21</f>
        <v>10</v>
      </c>
      <c r="H19" s="172">
        <v>0</v>
      </c>
      <c r="I19" s="143">
        <f t="shared" si="0"/>
        <v>0</v>
      </c>
      <c r="J19" s="121"/>
      <c r="K19" s="121"/>
    </row>
    <row r="20" spans="2:11" s="7" customFormat="1" ht="23.85" customHeight="1" x14ac:dyDescent="0.2">
      <c r="B20" s="10" t="s">
        <v>448</v>
      </c>
      <c r="C20" s="10"/>
      <c r="D20" s="10"/>
      <c r="E20" s="12" t="s">
        <v>436</v>
      </c>
      <c r="F20" s="10" t="s">
        <v>255</v>
      </c>
      <c r="G20" s="60">
        <f>G19</f>
        <v>10</v>
      </c>
      <c r="H20" s="172">
        <v>0</v>
      </c>
      <c r="I20" s="143">
        <f t="shared" si="0"/>
        <v>0</v>
      </c>
      <c r="J20" s="121"/>
      <c r="K20" s="121"/>
    </row>
    <row r="21" spans="2:11" s="7" customFormat="1" ht="23.85" customHeight="1" x14ac:dyDescent="0.2">
      <c r="B21" s="10" t="s">
        <v>449</v>
      </c>
      <c r="C21" s="10"/>
      <c r="D21" s="10"/>
      <c r="E21" s="29" t="s">
        <v>450</v>
      </c>
      <c r="F21" s="10" t="s">
        <v>255</v>
      </c>
      <c r="G21" s="60">
        <f>ROUND(Earthworks_Trench!G13/250,0)</f>
        <v>324</v>
      </c>
      <c r="H21" s="172">
        <v>0</v>
      </c>
      <c r="I21" s="143">
        <f t="shared" si="0"/>
        <v>0</v>
      </c>
    </row>
    <row r="22" spans="2:11" s="7" customFormat="1" ht="18" customHeight="1" x14ac:dyDescent="0.2">
      <c r="B22" s="10"/>
      <c r="C22" s="10"/>
      <c r="D22" s="10"/>
      <c r="E22" s="29"/>
      <c r="F22" s="10"/>
      <c r="G22" s="13"/>
      <c r="H22" s="142"/>
      <c r="I22" s="143"/>
    </row>
    <row r="23" spans="2:11" s="7" customFormat="1" ht="18" customHeight="1" x14ac:dyDescent="0.2">
      <c r="B23" s="10"/>
      <c r="C23" s="10"/>
      <c r="D23" s="10"/>
      <c r="E23" s="29"/>
      <c r="F23" s="10"/>
      <c r="G23" s="13"/>
      <c r="H23" s="142"/>
      <c r="I23" s="143"/>
    </row>
    <row r="24" spans="2:11" s="7" customFormat="1" ht="18" customHeight="1" x14ac:dyDescent="0.2">
      <c r="B24" s="10"/>
      <c r="C24" s="10"/>
      <c r="D24" s="10"/>
      <c r="E24" s="29"/>
      <c r="F24" s="10"/>
      <c r="G24" s="13"/>
      <c r="H24" s="142"/>
      <c r="I24" s="143"/>
    </row>
    <row r="25" spans="2:11" s="2" customFormat="1" ht="18" customHeight="1" x14ac:dyDescent="0.2">
      <c r="B25" s="10"/>
      <c r="C25" s="10"/>
      <c r="D25" s="10"/>
      <c r="E25" s="26"/>
      <c r="F25" s="10"/>
      <c r="G25" s="11"/>
      <c r="H25" s="142"/>
      <c r="I25" s="143"/>
    </row>
    <row r="26" spans="2:11" s="2" customFormat="1" ht="17.100000000000001" customHeight="1" x14ac:dyDescent="0.2">
      <c r="B26" s="5"/>
      <c r="C26" s="5"/>
      <c r="D26" s="5"/>
      <c r="E26" s="5"/>
      <c r="F26" s="5"/>
      <c r="G26" s="5"/>
      <c r="H26" s="144"/>
      <c r="I26" s="144"/>
    </row>
    <row r="27" spans="2:11" s="186" customFormat="1" ht="20.100000000000001" customHeight="1" x14ac:dyDescent="0.2">
      <c r="B27" s="193" t="s">
        <v>383</v>
      </c>
      <c r="C27" s="193"/>
      <c r="D27" s="193"/>
      <c r="E27" s="193"/>
      <c r="F27" s="193"/>
      <c r="G27" s="193"/>
      <c r="H27" s="193"/>
      <c r="I27" s="145">
        <f>SUM(I9:I26)</f>
        <v>0</v>
      </c>
    </row>
    <row r="28" spans="2:11" s="2" customFormat="1" ht="17.100000000000001" customHeight="1" x14ac:dyDescent="0.2">
      <c r="B28"/>
      <c r="C28"/>
      <c r="D28"/>
      <c r="E28"/>
      <c r="F28"/>
      <c r="G28"/>
      <c r="H28" s="128"/>
      <c r="I28" s="128"/>
    </row>
    <row r="29" spans="2:11" s="2" customFormat="1" ht="17.100000000000001" customHeight="1" x14ac:dyDescent="0.2">
      <c r="B29" s="192" t="str">
        <f>'Fixed P&amp;Gs'!$B$44:$G$44</f>
        <v xml:space="preserve">INVERAAN CONT B WS BoQ </v>
      </c>
      <c r="C29" s="192"/>
      <c r="D29" s="192"/>
      <c r="E29" s="192"/>
      <c r="F29" s="192"/>
      <c r="G29" s="192"/>
      <c r="H29" s="192"/>
      <c r="I29" s="146"/>
    </row>
    <row r="30" spans="2:11" s="2" customFormat="1" ht="12.75" customHeight="1" x14ac:dyDescent="0.2">
      <c r="B30"/>
      <c r="C30"/>
      <c r="D30"/>
      <c r="E30"/>
      <c r="F30"/>
      <c r="G30"/>
      <c r="H30" s="128"/>
      <c r="I30" s="185"/>
    </row>
    <row r="31" spans="2:11" s="2" customFormat="1" ht="12.75" customHeight="1" x14ac:dyDescent="0.2">
      <c r="B31"/>
      <c r="C31"/>
      <c r="D31"/>
      <c r="E31"/>
      <c r="F31"/>
      <c r="G31"/>
      <c r="H31" s="128"/>
      <c r="I31" s="128"/>
    </row>
    <row r="32" spans="2:11" s="2" customFormat="1" ht="12.75" customHeight="1" x14ac:dyDescent="0.2">
      <c r="B32"/>
      <c r="C32"/>
      <c r="D32"/>
      <c r="E32"/>
      <c r="F32"/>
      <c r="G32"/>
      <c r="H32" s="128"/>
      <c r="I32" s="128"/>
    </row>
    <row r="33" spans="2:9" s="2" customFormat="1" ht="12.75" customHeight="1" x14ac:dyDescent="0.2">
      <c r="B33"/>
      <c r="C33"/>
      <c r="D33"/>
      <c r="E33"/>
      <c r="F33"/>
      <c r="G33"/>
      <c r="H33" s="128"/>
      <c r="I33" s="128"/>
    </row>
    <row r="34" spans="2:9" s="2" customFormat="1" ht="12.75" customHeight="1" x14ac:dyDescent="0.2">
      <c r="B34"/>
      <c r="C34"/>
      <c r="D34"/>
      <c r="E34"/>
      <c r="F34"/>
      <c r="G34"/>
      <c r="H34" s="128"/>
      <c r="I34" s="128"/>
    </row>
    <row r="35" spans="2:9" s="2" customFormat="1" ht="12.75" customHeight="1" x14ac:dyDescent="0.2">
      <c r="B35"/>
      <c r="C35"/>
      <c r="D35"/>
      <c r="E35"/>
      <c r="F35"/>
      <c r="G35"/>
      <c r="H35" s="128"/>
      <c r="I35" s="128"/>
    </row>
    <row r="36" spans="2:9" s="2" customFormat="1" ht="12.75" customHeight="1" x14ac:dyDescent="0.2">
      <c r="B36"/>
      <c r="C36"/>
      <c r="D36"/>
      <c r="E36"/>
      <c r="F36"/>
      <c r="G36"/>
      <c r="H36" s="128"/>
      <c r="I36" s="128"/>
    </row>
    <row r="37" spans="2:9" s="2" customFormat="1" ht="12.75" customHeight="1" x14ac:dyDescent="0.2">
      <c r="B37"/>
      <c r="C37"/>
      <c r="D37"/>
      <c r="E37"/>
      <c r="F37"/>
      <c r="G37"/>
      <c r="H37" s="128"/>
      <c r="I37" s="128"/>
    </row>
    <row r="38" spans="2:9" s="2" customFormat="1" ht="12.75" customHeight="1" x14ac:dyDescent="0.2">
      <c r="B38"/>
      <c r="C38"/>
      <c r="D38"/>
      <c r="E38"/>
      <c r="F38"/>
      <c r="G38"/>
      <c r="H38" s="128"/>
      <c r="I38" s="128"/>
    </row>
    <row r="39" spans="2:9" s="2" customFormat="1" ht="12.75" customHeight="1" x14ac:dyDescent="0.2">
      <c r="B39"/>
      <c r="C39"/>
      <c r="D39"/>
      <c r="E39"/>
      <c r="F39"/>
      <c r="G39"/>
      <c r="H39" s="128"/>
      <c r="I39" s="128"/>
    </row>
    <row r="40" spans="2:9" s="2" customFormat="1" ht="12.75" customHeight="1" x14ac:dyDescent="0.2">
      <c r="B40"/>
      <c r="C40"/>
      <c r="D40"/>
      <c r="E40"/>
      <c r="F40"/>
      <c r="G40"/>
      <c r="H40" s="128"/>
      <c r="I40" s="128"/>
    </row>
    <row r="41" spans="2:9" s="2" customFormat="1" ht="12.75" customHeight="1" x14ac:dyDescent="0.2">
      <c r="B41"/>
      <c r="C41"/>
      <c r="D41"/>
      <c r="E41"/>
      <c r="F41"/>
      <c r="G41"/>
      <c r="H41" s="128"/>
      <c r="I41" s="128"/>
    </row>
    <row r="42" spans="2:9" s="2" customFormat="1" ht="12.75" customHeight="1" x14ac:dyDescent="0.2">
      <c r="B42"/>
      <c r="C42"/>
      <c r="D42"/>
      <c r="E42"/>
      <c r="F42"/>
      <c r="G42"/>
      <c r="H42" s="128"/>
      <c r="I42" s="128"/>
    </row>
    <row r="43" spans="2:9" s="2" customFormat="1" ht="12.75" customHeight="1" x14ac:dyDescent="0.2">
      <c r="B43"/>
      <c r="C43"/>
      <c r="D43"/>
      <c r="E43"/>
      <c r="F43"/>
      <c r="G43"/>
      <c r="H43" s="128"/>
      <c r="I43" s="128"/>
    </row>
    <row r="44" spans="2:9" s="2" customFormat="1" ht="12.75" customHeight="1" x14ac:dyDescent="0.2">
      <c r="B44"/>
      <c r="C44"/>
      <c r="D44"/>
      <c r="E44"/>
      <c r="F44"/>
      <c r="G44"/>
      <c r="H44" s="128"/>
      <c r="I44" s="128"/>
    </row>
    <row r="45" spans="2:9" s="2" customFormat="1" ht="12.75" customHeight="1" x14ac:dyDescent="0.2">
      <c r="B45"/>
      <c r="C45"/>
      <c r="D45"/>
      <c r="E45"/>
      <c r="F45"/>
      <c r="G45"/>
      <c r="H45" s="128"/>
      <c r="I45" s="128"/>
    </row>
    <row r="46" spans="2:9" s="2" customFormat="1" ht="12.75" customHeight="1" x14ac:dyDescent="0.2">
      <c r="B46"/>
      <c r="C46"/>
      <c r="D46"/>
      <c r="E46"/>
      <c r="F46"/>
      <c r="G46"/>
      <c r="H46" s="128"/>
      <c r="I46" s="128"/>
    </row>
    <row r="47" spans="2:9" s="2" customFormat="1" ht="12.75" customHeight="1" x14ac:dyDescent="0.2">
      <c r="B47"/>
      <c r="C47"/>
      <c r="D47"/>
      <c r="E47"/>
      <c r="F47"/>
      <c r="G47"/>
      <c r="H47" s="128"/>
      <c r="I47" s="128"/>
    </row>
    <row r="48" spans="2:9" ht="18" customHeight="1" x14ac:dyDescent="0.2"/>
    <row r="49" ht="20.100000000000001" customHeight="1" x14ac:dyDescent="0.2"/>
  </sheetData>
  <mergeCells count="7">
    <mergeCell ref="B29:H29"/>
    <mergeCell ref="B2:F2"/>
    <mergeCell ref="B3:F3"/>
    <mergeCell ref="B27:H27"/>
    <mergeCell ref="B4:F4"/>
    <mergeCell ref="G4:I4"/>
    <mergeCell ref="B9:H9"/>
  </mergeCells>
  <phoneticPr fontId="0" type="noConversion"/>
  <pageMargins left="0.55118110236220474" right="0.15748031496062992" top="0.39370078740157483" bottom="0.39370078740157483" header="0" footer="0.59055118110236227"/>
  <pageSetup paperSize="9" scale="7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1"/>
  <sheetViews>
    <sheetView tabSelected="1" view="pageBreakPreview" topLeftCell="A17" zoomScale="106" zoomScaleNormal="100" zoomScaleSheetLayoutView="106" workbookViewId="0">
      <selection activeCell="H36" sqref="H36"/>
    </sheetView>
  </sheetViews>
  <sheetFormatPr defaultRowHeight="12.75" x14ac:dyDescent="0.2"/>
  <cols>
    <col min="1" max="1" width="1.7109375" customWidth="1"/>
    <col min="2" max="3" width="6.7109375" customWidth="1"/>
    <col min="4" max="4" width="8.7109375" customWidth="1"/>
    <col min="5" max="5" width="36.7109375" customWidth="1"/>
    <col min="6" max="6" width="8.7109375" customWidth="1"/>
    <col min="7" max="7" width="11" customWidth="1"/>
    <col min="8" max="8" width="15.85546875" style="128" customWidth="1"/>
    <col min="9" max="9" width="19.5703125" style="128" customWidth="1"/>
    <col min="10" max="10" width="1.7109375" customWidth="1"/>
  </cols>
  <sheetData>
    <row r="1" spans="2:10" ht="15" customHeight="1" x14ac:dyDescent="0.2">
      <c r="B1" s="71"/>
      <c r="C1" s="71"/>
      <c r="D1" s="71"/>
      <c r="E1" s="71"/>
      <c r="F1" s="71"/>
      <c r="G1" s="71"/>
      <c r="H1" s="133"/>
      <c r="I1" s="134"/>
      <c r="J1" s="72"/>
    </row>
    <row r="2" spans="2:10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194"/>
      <c r="G2" s="78"/>
      <c r="H2" s="167"/>
      <c r="I2" s="167" t="str">
        <f>'Fixed P&amp;Gs'!H1</f>
        <v>ORB.INV_02.22</v>
      </c>
    </row>
    <row r="3" spans="2:10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195"/>
      <c r="G3" s="78"/>
      <c r="H3" s="167"/>
      <c r="I3" s="167"/>
    </row>
    <row r="4" spans="2:10" ht="18" customHeight="1" x14ac:dyDescent="0.2">
      <c r="B4" s="194" t="str">
        <f>'Fixed P&amp;Gs'!B4</f>
        <v>INVERAAN VILLAGE WATER SUPPLY</v>
      </c>
      <c r="C4" s="194"/>
      <c r="D4" s="194"/>
      <c r="E4" s="194"/>
      <c r="F4" s="194"/>
      <c r="G4" s="197" t="str">
        <f>'Fixed P&amp;Gs'!F4</f>
        <v>CONTRACT No INF-W27/2022/2023</v>
      </c>
      <c r="H4" s="197"/>
      <c r="I4" s="197"/>
    </row>
    <row r="5" spans="2:10" ht="18" customHeight="1" x14ac:dyDescent="0.2">
      <c r="B5" s="42" t="s">
        <v>425</v>
      </c>
      <c r="C5" s="191"/>
      <c r="D5" s="43"/>
      <c r="E5" s="44"/>
      <c r="F5" s="45"/>
      <c r="G5" s="45"/>
      <c r="H5" s="135"/>
      <c r="I5" s="136"/>
    </row>
    <row r="6" spans="2:10" ht="18" customHeight="1" x14ac:dyDescent="0.2">
      <c r="B6" s="46" t="s">
        <v>440</v>
      </c>
      <c r="C6" s="47"/>
      <c r="D6" s="47"/>
      <c r="E6" s="48"/>
      <c r="F6" s="47"/>
      <c r="G6" s="49"/>
      <c r="H6" s="137"/>
      <c r="I6" s="138"/>
    </row>
    <row r="7" spans="2:10" ht="4.9000000000000004" customHeight="1" x14ac:dyDescent="0.2">
      <c r="B7" s="1"/>
      <c r="C7" s="1"/>
      <c r="D7" s="1"/>
    </row>
    <row r="8" spans="2:10" s="132" customFormat="1" ht="25.15" customHeight="1" x14ac:dyDescent="0.2">
      <c r="B8" s="162" t="s">
        <v>238</v>
      </c>
      <c r="C8" s="162" t="s">
        <v>592</v>
      </c>
      <c r="D8" s="162" t="s">
        <v>237</v>
      </c>
      <c r="E8" s="163" t="s">
        <v>1</v>
      </c>
      <c r="F8" s="163" t="s">
        <v>2</v>
      </c>
      <c r="G8" s="163" t="s">
        <v>3</v>
      </c>
      <c r="H8" s="168" t="s">
        <v>4</v>
      </c>
      <c r="I8" s="168" t="s">
        <v>5</v>
      </c>
    </row>
    <row r="9" spans="2:10" ht="18" customHeight="1" x14ac:dyDescent="0.2">
      <c r="B9" s="6" t="s">
        <v>437</v>
      </c>
      <c r="C9" s="6"/>
      <c r="D9" s="4"/>
      <c r="E9" s="19" t="s">
        <v>439</v>
      </c>
      <c r="F9" s="19"/>
      <c r="G9" s="70"/>
      <c r="H9" s="174"/>
      <c r="I9" s="174"/>
    </row>
    <row r="10" spans="2:10" s="7" customFormat="1" ht="9.9499999999999993" customHeight="1" x14ac:dyDescent="0.2">
      <c r="B10" s="20"/>
      <c r="C10" s="20"/>
      <c r="D10" s="20"/>
      <c r="E10" s="9" t="s">
        <v>438</v>
      </c>
      <c r="F10" s="8"/>
      <c r="G10" s="55"/>
      <c r="H10" s="175"/>
      <c r="I10" s="175"/>
    </row>
    <row r="11" spans="2:10" s="2" customFormat="1" ht="14.1" customHeight="1" x14ac:dyDescent="0.2">
      <c r="B11" s="15">
        <v>4.0999999999999996</v>
      </c>
      <c r="C11" s="15"/>
      <c r="D11" s="10" t="s">
        <v>447</v>
      </c>
      <c r="E11" s="17" t="s">
        <v>455</v>
      </c>
      <c r="F11" s="12"/>
      <c r="G11" s="22"/>
      <c r="H11" s="143"/>
      <c r="I11" s="143"/>
    </row>
    <row r="12" spans="2:10" s="2" customFormat="1" ht="45" customHeight="1" x14ac:dyDescent="0.2">
      <c r="B12" s="15"/>
      <c r="C12" s="15"/>
      <c r="D12" s="10"/>
      <c r="E12" s="9" t="s">
        <v>519</v>
      </c>
      <c r="F12" s="12"/>
      <c r="G12" s="22"/>
      <c r="H12" s="143"/>
      <c r="I12" s="143"/>
    </row>
    <row r="13" spans="2:10" s="2" customFormat="1" ht="33" customHeight="1" x14ac:dyDescent="0.2">
      <c r="B13" s="10" t="s">
        <v>209</v>
      </c>
      <c r="C13" s="10"/>
      <c r="D13" s="53"/>
      <c r="E13" s="34" t="s">
        <v>576</v>
      </c>
      <c r="F13" s="40" t="s">
        <v>255</v>
      </c>
      <c r="G13" s="58">
        <v>0</v>
      </c>
      <c r="H13" s="171">
        <v>0</v>
      </c>
      <c r="I13" s="143" t="s">
        <v>577</v>
      </c>
    </row>
    <row r="14" spans="2:10" s="2" customFormat="1" ht="24" customHeight="1" x14ac:dyDescent="0.2">
      <c r="B14" s="10" t="s">
        <v>210</v>
      </c>
      <c r="C14" s="10"/>
      <c r="D14" s="53"/>
      <c r="E14" s="34" t="s">
        <v>512</v>
      </c>
      <c r="F14" s="10" t="s">
        <v>106</v>
      </c>
      <c r="G14" s="58">
        <v>0</v>
      </c>
      <c r="H14" s="171">
        <v>0</v>
      </c>
      <c r="I14" s="143" t="s">
        <v>577</v>
      </c>
    </row>
    <row r="15" spans="2:10" s="2" customFormat="1" ht="24" customHeight="1" x14ac:dyDescent="0.2">
      <c r="B15" s="10" t="s">
        <v>504</v>
      </c>
      <c r="C15" s="10"/>
      <c r="D15" s="53"/>
      <c r="E15" s="34" t="s">
        <v>523</v>
      </c>
      <c r="F15" s="10" t="s">
        <v>106</v>
      </c>
      <c r="G15" s="58">
        <v>0</v>
      </c>
      <c r="H15" s="171">
        <v>0</v>
      </c>
      <c r="I15" s="143" t="s">
        <v>577</v>
      </c>
    </row>
    <row r="16" spans="2:10" s="2" customFormat="1" ht="24" customHeight="1" x14ac:dyDescent="0.2">
      <c r="B16" s="10" t="s">
        <v>506</v>
      </c>
      <c r="C16" s="10"/>
      <c r="D16" s="53"/>
      <c r="E16" s="34" t="s">
        <v>511</v>
      </c>
      <c r="F16" s="40" t="s">
        <v>505</v>
      </c>
      <c r="G16" s="58">
        <v>0</v>
      </c>
      <c r="H16" s="171">
        <v>0</v>
      </c>
      <c r="I16" s="143" t="s">
        <v>577</v>
      </c>
    </row>
    <row r="17" spans="2:9" s="2" customFormat="1" ht="24" customHeight="1" x14ac:dyDescent="0.2">
      <c r="B17" s="10" t="s">
        <v>514</v>
      </c>
      <c r="C17" s="10"/>
      <c r="D17" s="53"/>
      <c r="E17" s="34" t="s">
        <v>510</v>
      </c>
      <c r="F17" s="40" t="s">
        <v>505</v>
      </c>
      <c r="G17" s="58">
        <v>0</v>
      </c>
      <c r="H17" s="171">
        <v>0</v>
      </c>
      <c r="I17" s="143" t="s">
        <v>577</v>
      </c>
    </row>
    <row r="18" spans="2:9" s="2" customFormat="1" ht="24" customHeight="1" x14ac:dyDescent="0.2">
      <c r="B18" s="10" t="s">
        <v>515</v>
      </c>
      <c r="C18" s="10"/>
      <c r="D18" s="53"/>
      <c r="E18" s="34" t="s">
        <v>509</v>
      </c>
      <c r="F18" s="10" t="s">
        <v>118</v>
      </c>
      <c r="G18" s="58">
        <v>0</v>
      </c>
      <c r="H18" s="171">
        <v>0</v>
      </c>
      <c r="I18" s="143" t="s">
        <v>577</v>
      </c>
    </row>
    <row r="19" spans="2:9" s="2" customFormat="1" ht="24" customHeight="1" x14ac:dyDescent="0.2">
      <c r="B19" s="10" t="s">
        <v>516</v>
      </c>
      <c r="C19" s="10"/>
      <c r="D19" s="53"/>
      <c r="E19" s="34" t="s">
        <v>508</v>
      </c>
      <c r="F19" s="10" t="s">
        <v>106</v>
      </c>
      <c r="G19" s="58">
        <v>0</v>
      </c>
      <c r="H19" s="171">
        <v>0</v>
      </c>
      <c r="I19" s="143" t="s">
        <v>577</v>
      </c>
    </row>
    <row r="20" spans="2:9" s="2" customFormat="1" ht="24" customHeight="1" x14ac:dyDescent="0.2">
      <c r="B20" s="10" t="s">
        <v>517</v>
      </c>
      <c r="C20" s="10"/>
      <c r="D20" s="53"/>
      <c r="E20" s="34" t="s">
        <v>507</v>
      </c>
      <c r="F20" s="10" t="s">
        <v>106</v>
      </c>
      <c r="G20" s="58">
        <v>0</v>
      </c>
      <c r="H20" s="171">
        <v>0</v>
      </c>
      <c r="I20" s="143" t="s">
        <v>577</v>
      </c>
    </row>
    <row r="21" spans="2:9" s="2" customFormat="1" ht="24" customHeight="1" x14ac:dyDescent="0.2">
      <c r="B21" s="10" t="s">
        <v>518</v>
      </c>
      <c r="C21" s="10"/>
      <c r="D21" s="53"/>
      <c r="E21" s="34" t="s">
        <v>513</v>
      </c>
      <c r="F21" s="10" t="s">
        <v>255</v>
      </c>
      <c r="G21" s="58">
        <v>0</v>
      </c>
      <c r="H21" s="171">
        <v>0</v>
      </c>
      <c r="I21" s="143" t="s">
        <v>577</v>
      </c>
    </row>
    <row r="22" spans="2:9" s="2" customFormat="1" ht="14.1" hidden="1" customHeight="1" x14ac:dyDescent="0.2">
      <c r="B22" s="10" t="s">
        <v>522</v>
      </c>
      <c r="C22" s="10"/>
      <c r="D22" s="53"/>
      <c r="E22" s="34" t="s">
        <v>503</v>
      </c>
      <c r="F22" s="40" t="s">
        <v>494</v>
      </c>
      <c r="G22" s="58">
        <v>1</v>
      </c>
      <c r="H22" s="171"/>
      <c r="I22" s="143">
        <f t="shared" ref="I22" si="0">H22*G22</f>
        <v>0</v>
      </c>
    </row>
    <row r="23" spans="2:9" s="2" customFormat="1" ht="9.9499999999999993" customHeight="1" x14ac:dyDescent="0.2">
      <c r="B23" s="10"/>
      <c r="C23" s="10"/>
      <c r="D23" s="10"/>
      <c r="E23" s="34"/>
      <c r="F23" s="40"/>
      <c r="G23" s="58"/>
      <c r="H23" s="171"/>
      <c r="I23" s="143"/>
    </row>
    <row r="24" spans="2:9" s="2" customFormat="1" ht="15" customHeight="1" x14ac:dyDescent="0.2">
      <c r="B24" s="15">
        <v>4.2</v>
      </c>
      <c r="C24" s="15"/>
      <c r="D24" s="10"/>
      <c r="E24" s="17" t="s">
        <v>466</v>
      </c>
      <c r="F24" s="12"/>
      <c r="G24" s="58"/>
      <c r="H24" s="171"/>
      <c r="I24" s="143"/>
    </row>
    <row r="25" spans="2:9" s="2" customFormat="1" ht="15" customHeight="1" x14ac:dyDescent="0.2">
      <c r="B25" s="53"/>
      <c r="C25" s="53"/>
      <c r="D25" s="10"/>
      <c r="E25" s="17" t="s">
        <v>567</v>
      </c>
      <c r="F25" s="12"/>
      <c r="G25" s="58"/>
      <c r="H25" s="171"/>
      <c r="I25" s="143"/>
    </row>
    <row r="26" spans="2:9" s="2" customFormat="1" ht="32.25" customHeight="1" x14ac:dyDescent="0.2">
      <c r="B26" s="10" t="s">
        <v>524</v>
      </c>
      <c r="C26" s="10"/>
      <c r="D26" s="10"/>
      <c r="E26" s="34" t="s">
        <v>569</v>
      </c>
      <c r="F26" s="10" t="s">
        <v>0</v>
      </c>
      <c r="G26" s="58">
        <v>1</v>
      </c>
      <c r="H26" s="171">
        <v>0</v>
      </c>
      <c r="I26" s="143" t="s">
        <v>577</v>
      </c>
    </row>
    <row r="27" spans="2:9" s="2" customFormat="1" ht="58.5" customHeight="1" x14ac:dyDescent="0.2">
      <c r="B27" s="10" t="s">
        <v>525</v>
      </c>
      <c r="C27" s="10"/>
      <c r="D27" s="10"/>
      <c r="E27" s="34" t="s">
        <v>573</v>
      </c>
      <c r="F27" s="10" t="s">
        <v>255</v>
      </c>
      <c r="G27" s="58">
        <v>1</v>
      </c>
      <c r="H27" s="171">
        <v>0</v>
      </c>
      <c r="I27" s="143" t="s">
        <v>577</v>
      </c>
    </row>
    <row r="28" spans="2:9" s="2" customFormat="1" ht="60.75" customHeight="1" x14ac:dyDescent="0.2">
      <c r="B28" s="10" t="s">
        <v>526</v>
      </c>
      <c r="C28" s="10"/>
      <c r="D28" s="10"/>
      <c r="E28" s="34" t="s">
        <v>578</v>
      </c>
      <c r="F28" s="125" t="s">
        <v>105</v>
      </c>
      <c r="G28" s="58">
        <v>100</v>
      </c>
      <c r="H28" s="171">
        <v>0</v>
      </c>
      <c r="I28" s="158" t="s">
        <v>577</v>
      </c>
    </row>
    <row r="29" spans="2:9" s="2" customFormat="1" ht="51" customHeight="1" x14ac:dyDescent="0.2">
      <c r="B29" s="10" t="s">
        <v>527</v>
      </c>
      <c r="C29" s="10"/>
      <c r="D29" s="10"/>
      <c r="E29" s="34" t="s">
        <v>570</v>
      </c>
      <c r="F29" s="125" t="s">
        <v>0</v>
      </c>
      <c r="G29" s="58">
        <v>1</v>
      </c>
      <c r="H29" s="171">
        <v>0</v>
      </c>
      <c r="I29" s="158" t="s">
        <v>577</v>
      </c>
    </row>
    <row r="30" spans="2:9" s="2" customFormat="1" ht="42.75" customHeight="1" x14ac:dyDescent="0.2">
      <c r="B30" s="10" t="s">
        <v>528</v>
      </c>
      <c r="C30" s="10"/>
      <c r="D30" s="10"/>
      <c r="E30" s="29" t="s">
        <v>565</v>
      </c>
      <c r="F30" s="125" t="s">
        <v>255</v>
      </c>
      <c r="G30" s="58">
        <v>1</v>
      </c>
      <c r="H30" s="171">
        <v>0</v>
      </c>
      <c r="I30" s="158" t="s">
        <v>577</v>
      </c>
    </row>
    <row r="31" spans="2:9" s="2" customFormat="1" ht="15" customHeight="1" x14ac:dyDescent="0.2">
      <c r="B31" s="10" t="s">
        <v>529</v>
      </c>
      <c r="C31" s="10"/>
      <c r="D31" s="10"/>
      <c r="E31" s="29" t="s">
        <v>493</v>
      </c>
      <c r="F31" s="125" t="s">
        <v>494</v>
      </c>
      <c r="G31" s="187">
        <v>1</v>
      </c>
      <c r="H31" s="158">
        <v>150000</v>
      </c>
      <c r="I31" s="158" t="s">
        <v>577</v>
      </c>
    </row>
    <row r="32" spans="2:9" s="2" customFormat="1" ht="15" customHeight="1" x14ac:dyDescent="0.2">
      <c r="B32" s="10" t="s">
        <v>530</v>
      </c>
      <c r="C32" s="10"/>
      <c r="D32" s="10"/>
      <c r="E32" s="29" t="s">
        <v>531</v>
      </c>
      <c r="F32" s="125" t="s">
        <v>182</v>
      </c>
      <c r="G32" s="187" t="str">
        <f>I31</f>
        <v>Rate only</v>
      </c>
      <c r="H32" s="158">
        <v>0</v>
      </c>
      <c r="I32" s="158" t="s">
        <v>577</v>
      </c>
    </row>
    <row r="33" spans="2:9" s="2" customFormat="1" ht="15" customHeight="1" x14ac:dyDescent="0.2">
      <c r="B33" s="10"/>
      <c r="C33" s="10"/>
      <c r="D33" s="10"/>
      <c r="E33" s="29"/>
      <c r="F33" s="125"/>
      <c r="G33" s="187"/>
      <c r="H33" s="158"/>
      <c r="I33" s="188"/>
    </row>
    <row r="34" spans="2:9" s="2" customFormat="1" ht="15" customHeight="1" x14ac:dyDescent="0.2">
      <c r="B34" s="15">
        <v>4.3</v>
      </c>
      <c r="C34" s="15"/>
      <c r="D34" s="15"/>
      <c r="E34" s="130" t="s">
        <v>566</v>
      </c>
      <c r="F34" s="125"/>
      <c r="G34" s="187"/>
      <c r="H34" s="158"/>
      <c r="I34" s="188"/>
    </row>
    <row r="35" spans="2:9" s="2" customFormat="1" ht="29.25" customHeight="1" x14ac:dyDescent="0.2">
      <c r="B35" s="10" t="s">
        <v>533</v>
      </c>
      <c r="C35" s="10"/>
      <c r="D35" s="10"/>
      <c r="E35" s="29" t="s">
        <v>575</v>
      </c>
      <c r="F35" s="125" t="s">
        <v>494</v>
      </c>
      <c r="G35" s="187">
        <v>1</v>
      </c>
      <c r="H35" s="158" t="s">
        <v>577</v>
      </c>
      <c r="I35" s="158" t="s">
        <v>577</v>
      </c>
    </row>
    <row r="36" spans="2:9" s="2" customFormat="1" ht="29.25" customHeight="1" x14ac:dyDescent="0.2">
      <c r="B36" s="10"/>
      <c r="C36" s="10"/>
      <c r="D36" s="10"/>
      <c r="E36" s="29" t="s">
        <v>531</v>
      </c>
      <c r="F36" s="125" t="s">
        <v>182</v>
      </c>
      <c r="G36" s="187" t="str">
        <f>I35</f>
        <v>Rate only</v>
      </c>
      <c r="H36" s="158">
        <v>0</v>
      </c>
      <c r="I36" s="158" t="s">
        <v>577</v>
      </c>
    </row>
    <row r="37" spans="2:9" s="2" customFormat="1" ht="21.75" customHeight="1" x14ac:dyDescent="0.2">
      <c r="B37" s="10" t="s">
        <v>559</v>
      </c>
      <c r="C37" s="10"/>
      <c r="D37" s="10"/>
      <c r="E37" s="29" t="s">
        <v>560</v>
      </c>
      <c r="F37" s="10" t="s">
        <v>494</v>
      </c>
      <c r="G37" s="13">
        <v>1</v>
      </c>
      <c r="H37" s="143" t="s">
        <v>577</v>
      </c>
      <c r="I37" s="143" t="s">
        <v>577</v>
      </c>
    </row>
    <row r="38" spans="2:9" s="2" customFormat="1" ht="15" customHeight="1" x14ac:dyDescent="0.2">
      <c r="B38" s="10"/>
      <c r="C38" s="10"/>
      <c r="D38" s="10"/>
      <c r="E38" s="29"/>
      <c r="F38" s="10"/>
      <c r="G38" s="13"/>
      <c r="H38" s="143"/>
      <c r="I38" s="176"/>
    </row>
    <row r="39" spans="2:9" s="132" customFormat="1" ht="20.100000000000001" customHeight="1" x14ac:dyDescent="0.2">
      <c r="B39" s="193" t="s">
        <v>442</v>
      </c>
      <c r="C39" s="193"/>
      <c r="D39" s="193"/>
      <c r="E39" s="193"/>
      <c r="F39" s="193"/>
      <c r="G39" s="193"/>
      <c r="H39" s="193"/>
      <c r="I39" s="145">
        <f>SUM(I9:I37)</f>
        <v>0</v>
      </c>
    </row>
    <row r="40" spans="2:9" ht="17.100000000000001" customHeight="1" x14ac:dyDescent="0.2"/>
    <row r="41" spans="2:9" ht="17.100000000000001" customHeight="1" x14ac:dyDescent="0.2">
      <c r="B41" s="192" t="str">
        <f>'Fixed P&amp;Gs'!$B$44:$G$44</f>
        <v xml:space="preserve">INVERAAN CONT B WS BoQ </v>
      </c>
      <c r="C41" s="192"/>
      <c r="D41" s="192"/>
      <c r="E41" s="192"/>
      <c r="F41" s="192"/>
      <c r="G41" s="192"/>
      <c r="H41" s="192"/>
      <c r="I41" s="146"/>
    </row>
  </sheetData>
  <mergeCells count="6">
    <mergeCell ref="B39:H39"/>
    <mergeCell ref="B4:F4"/>
    <mergeCell ref="G4:I4"/>
    <mergeCell ref="B41:H41"/>
    <mergeCell ref="B2:F2"/>
    <mergeCell ref="B3:F3"/>
  </mergeCells>
  <phoneticPr fontId="0" type="noConversion"/>
  <pageMargins left="0.55118110236220474" right="0.15748031496062992" top="0.39370078740157483" bottom="0.39370078740157483" header="0" footer="0.59055118110236227"/>
  <pageSetup paperSize="9" scale="8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4"/>
  <sheetViews>
    <sheetView showGridLines="0" view="pageBreakPreview" topLeftCell="A15" zoomScaleNormal="100" zoomScaleSheetLayoutView="100" workbookViewId="0">
      <selection activeCell="B33" sqref="B33:G33"/>
    </sheetView>
  </sheetViews>
  <sheetFormatPr defaultRowHeight="12.75" x14ac:dyDescent="0.2"/>
  <cols>
    <col min="1" max="1" width="1.7109375" customWidth="1"/>
    <col min="2" max="2" width="10.42578125" customWidth="1"/>
    <col min="3" max="3" width="8.7109375" customWidth="1"/>
    <col min="4" max="4" width="34.140625" customWidth="1"/>
    <col min="5" max="6" width="8.7109375" customWidth="1"/>
    <col min="7" max="7" width="10.7109375" customWidth="1"/>
    <col min="8" max="8" width="28.85546875" style="128" customWidth="1"/>
    <col min="9" max="9" width="1.7109375" customWidth="1"/>
  </cols>
  <sheetData>
    <row r="1" spans="2:9" ht="15" customHeight="1" x14ac:dyDescent="0.2">
      <c r="B1" s="71"/>
      <c r="C1" s="71"/>
      <c r="D1" s="71"/>
      <c r="E1" s="71"/>
      <c r="F1" s="71"/>
      <c r="G1" s="71"/>
      <c r="H1" s="134"/>
      <c r="I1" s="72"/>
    </row>
    <row r="2" spans="2:9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78"/>
      <c r="G2" s="78"/>
      <c r="H2" s="167" t="str">
        <f>'Fixed P&amp;Gs'!H1</f>
        <v>ORB.INV_02.22</v>
      </c>
    </row>
    <row r="3" spans="2:9" ht="18" customHeight="1" x14ac:dyDescent="0.2">
      <c r="B3" s="195" t="s">
        <v>541</v>
      </c>
      <c r="C3" s="195"/>
      <c r="D3" s="195"/>
      <c r="E3" s="195"/>
      <c r="F3" s="78"/>
      <c r="G3" s="78"/>
      <c r="H3" s="167"/>
    </row>
    <row r="4" spans="2:9" ht="18" customHeight="1" x14ac:dyDescent="0.2">
      <c r="B4" s="194" t="str">
        <f>'Fixed P&amp;Gs'!B4</f>
        <v>INVERAAN VILLAGE WATER SUPPLY</v>
      </c>
      <c r="C4" s="194"/>
      <c r="D4" s="194"/>
      <c r="E4" s="194"/>
      <c r="F4" s="197" t="str">
        <f>'Fixed P&amp;Gs'!F4:H4</f>
        <v>CONTRACT No INF-W27/2022/2023</v>
      </c>
      <c r="G4" s="197"/>
      <c r="H4" s="197"/>
    </row>
    <row r="5" spans="2:9" ht="18" customHeight="1" x14ac:dyDescent="0.2">
      <c r="B5" s="207" t="s">
        <v>472</v>
      </c>
      <c r="C5" s="208"/>
      <c r="D5" s="208"/>
      <c r="E5" s="208"/>
      <c r="F5" s="208"/>
      <c r="G5" s="208"/>
      <c r="H5" s="209"/>
    </row>
    <row r="6" spans="2:9" ht="18" customHeight="1" x14ac:dyDescent="0.2">
      <c r="B6" s="210"/>
      <c r="C6" s="211"/>
      <c r="D6" s="211"/>
      <c r="E6" s="211"/>
      <c r="F6" s="211"/>
      <c r="G6" s="211"/>
      <c r="H6" s="212"/>
    </row>
    <row r="7" spans="2:9" ht="34.5" customHeight="1" x14ac:dyDescent="0.2">
      <c r="B7" s="219" t="s">
        <v>590</v>
      </c>
      <c r="C7" s="220"/>
      <c r="D7" s="220"/>
      <c r="E7" s="220"/>
      <c r="F7" s="220"/>
      <c r="G7" s="220"/>
      <c r="H7" s="221"/>
    </row>
    <row r="8" spans="2:9" ht="28.35" customHeight="1" x14ac:dyDescent="0.2">
      <c r="B8" s="76" t="s">
        <v>473</v>
      </c>
      <c r="C8" s="76" t="s">
        <v>474</v>
      </c>
      <c r="D8" s="202" t="s">
        <v>475</v>
      </c>
      <c r="E8" s="202"/>
      <c r="F8" s="202"/>
      <c r="G8" s="202" t="s">
        <v>534</v>
      </c>
      <c r="H8" s="202"/>
    </row>
    <row r="9" spans="2:9" ht="28.35" customHeight="1" x14ac:dyDescent="0.2">
      <c r="B9" s="74" t="s">
        <v>476</v>
      </c>
      <c r="C9" s="206" t="s">
        <v>477</v>
      </c>
      <c r="D9" s="206"/>
      <c r="E9" s="206"/>
      <c r="F9" s="206"/>
      <c r="G9" s="200"/>
      <c r="H9" s="200"/>
    </row>
    <row r="10" spans="2:9" ht="28.35" customHeight="1" x14ac:dyDescent="0.2">
      <c r="B10" s="75" t="s">
        <v>476</v>
      </c>
      <c r="C10" s="75">
        <v>1</v>
      </c>
      <c r="D10" s="199" t="s">
        <v>478</v>
      </c>
      <c r="E10" s="199"/>
      <c r="F10" s="199"/>
      <c r="G10" s="201">
        <f>'Fixed P&amp;Gs'!H42</f>
        <v>0</v>
      </c>
      <c r="H10" s="201"/>
    </row>
    <row r="11" spans="2:9" ht="28.35" customHeight="1" x14ac:dyDescent="0.2">
      <c r="B11" s="75" t="s">
        <v>476</v>
      </c>
      <c r="C11" s="75">
        <v>2</v>
      </c>
      <c r="D11" s="199" t="s">
        <v>479</v>
      </c>
      <c r="E11" s="199"/>
      <c r="F11" s="199"/>
      <c r="G11" s="201">
        <f>'Time Related'!H42</f>
        <v>0</v>
      </c>
      <c r="H11" s="201"/>
    </row>
    <row r="12" spans="2:9" ht="28.35" customHeight="1" x14ac:dyDescent="0.2">
      <c r="B12" s="75" t="s">
        <v>476</v>
      </c>
      <c r="C12" s="75">
        <v>3</v>
      </c>
      <c r="D12" s="199" t="s">
        <v>480</v>
      </c>
      <c r="E12" s="199"/>
      <c r="F12" s="199"/>
      <c r="G12" s="201">
        <f>'Prov Sums'!H40</f>
        <v>0</v>
      </c>
      <c r="H12" s="201"/>
    </row>
    <row r="13" spans="2:9" ht="28.35" customHeight="1" x14ac:dyDescent="0.2">
      <c r="B13" s="75" t="s">
        <v>476</v>
      </c>
      <c r="C13" s="75">
        <v>4</v>
      </c>
      <c r="D13" s="199" t="s">
        <v>481</v>
      </c>
      <c r="E13" s="199"/>
      <c r="F13" s="199"/>
      <c r="G13" s="201">
        <f>'PC Items'!H27</f>
        <v>0</v>
      </c>
      <c r="H13" s="201"/>
    </row>
    <row r="14" spans="2:9" ht="28.35" customHeight="1" x14ac:dyDescent="0.2">
      <c r="B14" s="75" t="s">
        <v>476</v>
      </c>
      <c r="C14" s="75">
        <v>5</v>
      </c>
      <c r="D14" s="199" t="s">
        <v>482</v>
      </c>
      <c r="E14" s="199"/>
      <c r="F14" s="199"/>
      <c r="G14" s="201">
        <f>Dayworks!H42</f>
        <v>0</v>
      </c>
      <c r="H14" s="201"/>
    </row>
    <row r="15" spans="2:9" ht="28.35" customHeight="1" x14ac:dyDescent="0.2">
      <c r="B15" s="75" t="s">
        <v>476</v>
      </c>
      <c r="C15" s="75">
        <v>6</v>
      </c>
      <c r="D15" s="199" t="s">
        <v>483</v>
      </c>
      <c r="E15" s="199"/>
      <c r="F15" s="199"/>
      <c r="G15" s="201">
        <f>'Temp Works'!H24</f>
        <v>0</v>
      </c>
      <c r="H15" s="201"/>
    </row>
    <row r="16" spans="2:9" ht="28.35" customHeight="1" x14ac:dyDescent="0.2">
      <c r="B16" s="215" t="s">
        <v>484</v>
      </c>
      <c r="C16" s="216"/>
      <c r="D16" s="216"/>
      <c r="E16" s="216"/>
      <c r="F16" s="217"/>
      <c r="G16" s="213">
        <f>SUM(G9:H15)</f>
        <v>0</v>
      </c>
      <c r="H16" s="214"/>
    </row>
    <row r="17" spans="2:8" ht="28.35" customHeight="1" x14ac:dyDescent="0.2">
      <c r="B17" s="74" t="s">
        <v>485</v>
      </c>
      <c r="C17" s="206" t="s">
        <v>486</v>
      </c>
      <c r="D17" s="206"/>
      <c r="E17" s="206"/>
      <c r="F17" s="206"/>
      <c r="G17" s="218"/>
      <c r="H17" s="218"/>
    </row>
    <row r="18" spans="2:8" ht="28.35" customHeight="1" x14ac:dyDescent="0.2">
      <c r="B18" s="75" t="s">
        <v>485</v>
      </c>
      <c r="C18" s="75">
        <v>1</v>
      </c>
      <c r="D18" s="199" t="s">
        <v>487</v>
      </c>
      <c r="E18" s="199"/>
      <c r="F18" s="199"/>
      <c r="G18" s="201">
        <f>Earthworks_Trench!I32</f>
        <v>0</v>
      </c>
      <c r="H18" s="201"/>
    </row>
    <row r="19" spans="2:8" ht="28.35" customHeight="1" x14ac:dyDescent="0.2">
      <c r="B19" s="75" t="s">
        <v>485</v>
      </c>
      <c r="C19" s="75">
        <v>2</v>
      </c>
      <c r="D19" s="199" t="s">
        <v>488</v>
      </c>
      <c r="E19" s="199"/>
      <c r="F19" s="199"/>
      <c r="G19" s="201">
        <f>Pipelines1!I42</f>
        <v>0</v>
      </c>
      <c r="H19" s="201"/>
    </row>
    <row r="20" spans="2:8" ht="28.35" customHeight="1" x14ac:dyDescent="0.2">
      <c r="B20" s="75" t="s">
        <v>485</v>
      </c>
      <c r="C20" s="75">
        <v>3</v>
      </c>
      <c r="D20" s="199" t="s">
        <v>489</v>
      </c>
      <c r="E20" s="199"/>
      <c r="F20" s="199"/>
      <c r="G20" s="201">
        <f>Pipelines5!I27</f>
        <v>0</v>
      </c>
      <c r="H20" s="201"/>
    </row>
    <row r="21" spans="2:8" ht="28.35" customHeight="1" x14ac:dyDescent="0.2">
      <c r="B21" s="75" t="s">
        <v>485</v>
      </c>
      <c r="C21" s="75">
        <v>4</v>
      </c>
      <c r="D21" s="199" t="s">
        <v>490</v>
      </c>
      <c r="E21" s="199"/>
      <c r="F21" s="199"/>
      <c r="G21" s="201">
        <f>Ancillaries!I39</f>
        <v>0</v>
      </c>
      <c r="H21" s="201"/>
    </row>
    <row r="22" spans="2:8" ht="28.35" customHeight="1" x14ac:dyDescent="0.2">
      <c r="B22" s="215" t="s">
        <v>491</v>
      </c>
      <c r="C22" s="216"/>
      <c r="D22" s="216"/>
      <c r="E22" s="216"/>
      <c r="F22" s="217"/>
      <c r="G22" s="213">
        <f>SUM(G18:H21)</f>
        <v>0</v>
      </c>
      <c r="H22" s="214"/>
    </row>
    <row r="23" spans="2:8" ht="17.100000000000001" customHeight="1" x14ac:dyDescent="0.2">
      <c r="B23" s="1"/>
      <c r="C23" s="1"/>
    </row>
    <row r="24" spans="2:8" s="7" customFormat="1" ht="28.35" customHeight="1" x14ac:dyDescent="0.2">
      <c r="B24" s="225" t="s">
        <v>467</v>
      </c>
      <c r="C24" s="226"/>
      <c r="D24" s="226"/>
      <c r="E24" s="226"/>
      <c r="F24" s="227"/>
      <c r="G24" s="230">
        <f>G16</f>
        <v>0</v>
      </c>
      <c r="H24" s="231"/>
    </row>
    <row r="25" spans="2:8" s="2" customFormat="1" ht="28.35" customHeight="1" x14ac:dyDescent="0.2">
      <c r="B25" s="225" t="s">
        <v>468</v>
      </c>
      <c r="C25" s="226"/>
      <c r="D25" s="226"/>
      <c r="E25" s="226"/>
      <c r="F25" s="227"/>
      <c r="G25" s="230">
        <f>G22</f>
        <v>0</v>
      </c>
      <c r="H25" s="231"/>
    </row>
    <row r="26" spans="2:8" s="2" customFormat="1" ht="28.35" customHeight="1" x14ac:dyDescent="0.2">
      <c r="B26" s="222" t="s">
        <v>469</v>
      </c>
      <c r="C26" s="223"/>
      <c r="D26" s="223"/>
      <c r="E26" s="223"/>
      <c r="F26" s="224"/>
      <c r="G26" s="228">
        <f>G24+G25</f>
        <v>0</v>
      </c>
      <c r="H26" s="229"/>
    </row>
    <row r="27" spans="2:8" s="2" customFormat="1" ht="28.35" customHeight="1" x14ac:dyDescent="0.2">
      <c r="B27" s="203" t="s">
        <v>591</v>
      </c>
      <c r="C27" s="204"/>
      <c r="D27" s="204"/>
      <c r="E27" s="204"/>
      <c r="F27" s="205"/>
      <c r="G27" s="189"/>
      <c r="H27" s="190">
        <f>G25*2.5%</f>
        <v>0</v>
      </c>
    </row>
    <row r="28" spans="2:8" s="2" customFormat="1" ht="28.35" customHeight="1" x14ac:dyDescent="0.2">
      <c r="B28" s="203" t="s">
        <v>495</v>
      </c>
      <c r="C28" s="204"/>
      <c r="D28" s="204"/>
      <c r="E28" s="204"/>
      <c r="F28" s="205"/>
      <c r="G28" s="230">
        <f>G26*10%</f>
        <v>0</v>
      </c>
      <c r="H28" s="231"/>
    </row>
    <row r="29" spans="2:8" s="2" customFormat="1" ht="28.35" customHeight="1" x14ac:dyDescent="0.2">
      <c r="B29" s="222" t="s">
        <v>470</v>
      </c>
      <c r="C29" s="223"/>
      <c r="D29" s="223"/>
      <c r="E29" s="223"/>
      <c r="F29" s="224"/>
      <c r="G29" s="228">
        <f>G26+G28+H27</f>
        <v>0</v>
      </c>
      <c r="H29" s="229"/>
    </row>
    <row r="30" spans="2:8" s="2" customFormat="1" ht="28.35" customHeight="1" x14ac:dyDescent="0.2">
      <c r="B30" s="203" t="s">
        <v>564</v>
      </c>
      <c r="C30" s="204"/>
      <c r="D30" s="204"/>
      <c r="E30" s="204"/>
      <c r="F30" s="205"/>
      <c r="G30" s="230">
        <f>G29*15%</f>
        <v>0</v>
      </c>
      <c r="H30" s="231"/>
    </row>
    <row r="31" spans="2:8" s="2" customFormat="1" ht="28.35" customHeight="1" x14ac:dyDescent="0.2">
      <c r="B31" s="222" t="s">
        <v>471</v>
      </c>
      <c r="C31" s="223"/>
      <c r="D31" s="223"/>
      <c r="E31" s="223"/>
      <c r="F31" s="224"/>
      <c r="G31" s="228">
        <f>G29+G30</f>
        <v>0</v>
      </c>
      <c r="H31" s="229"/>
    </row>
    <row r="32" spans="2:8" ht="23.85" customHeight="1" x14ac:dyDescent="0.2"/>
    <row r="33" spans="2:8" ht="17.100000000000001" customHeight="1" x14ac:dyDescent="0.2">
      <c r="B33" s="192" t="str">
        <f>'Fixed P&amp;Gs'!$B$44:$G$44</f>
        <v xml:space="preserve">INVERAAN CONT B WS BoQ </v>
      </c>
      <c r="C33" s="192"/>
      <c r="D33" s="192"/>
      <c r="E33" s="192"/>
      <c r="F33" s="192"/>
      <c r="G33" s="192"/>
      <c r="H33" s="146"/>
    </row>
    <row r="34" spans="2:8" x14ac:dyDescent="0.2">
      <c r="H34" s="128">
        <f>G31*1%</f>
        <v>0</v>
      </c>
    </row>
  </sheetData>
  <mergeCells count="52">
    <mergeCell ref="G30:H30"/>
    <mergeCell ref="B22:F22"/>
    <mergeCell ref="G15:H15"/>
    <mergeCell ref="D14:F14"/>
    <mergeCell ref="B7:H7"/>
    <mergeCell ref="B30:F30"/>
    <mergeCell ref="B31:F31"/>
    <mergeCell ref="B24:F24"/>
    <mergeCell ref="B25:F25"/>
    <mergeCell ref="B26:F26"/>
    <mergeCell ref="B28:F28"/>
    <mergeCell ref="B29:F29"/>
    <mergeCell ref="G31:H31"/>
    <mergeCell ref="G24:H24"/>
    <mergeCell ref="G25:H25"/>
    <mergeCell ref="G26:H26"/>
    <mergeCell ref="G28:H28"/>
    <mergeCell ref="G29:H29"/>
    <mergeCell ref="G22:H22"/>
    <mergeCell ref="D19:F19"/>
    <mergeCell ref="D20:F20"/>
    <mergeCell ref="D21:F21"/>
    <mergeCell ref="G16:H16"/>
    <mergeCell ref="B16:F16"/>
    <mergeCell ref="C17:F17"/>
    <mergeCell ref="D18:F18"/>
    <mergeCell ref="G17:H17"/>
    <mergeCell ref="G18:H18"/>
    <mergeCell ref="G19:H19"/>
    <mergeCell ref="G20:H20"/>
    <mergeCell ref="G21:H21"/>
    <mergeCell ref="D12:F12"/>
    <mergeCell ref="D13:F13"/>
    <mergeCell ref="D10:F10"/>
    <mergeCell ref="B5:H6"/>
    <mergeCell ref="G14:H14"/>
    <mergeCell ref="B33:G33"/>
    <mergeCell ref="B2:E2"/>
    <mergeCell ref="B3:E3"/>
    <mergeCell ref="B4:E4"/>
    <mergeCell ref="F4:H4"/>
    <mergeCell ref="D15:F15"/>
    <mergeCell ref="G9:H9"/>
    <mergeCell ref="G10:H10"/>
    <mergeCell ref="G11:H11"/>
    <mergeCell ref="G12:H12"/>
    <mergeCell ref="G8:H8"/>
    <mergeCell ref="D8:F8"/>
    <mergeCell ref="G13:H13"/>
    <mergeCell ref="B27:F27"/>
    <mergeCell ref="C9:F9"/>
    <mergeCell ref="D11:F11"/>
  </mergeCells>
  <pageMargins left="0.55118110236220474" right="0.15748031496062992" top="0.39370078740157483" bottom="0.39370078740157483" header="0" footer="0.59055118110236227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J44"/>
  <sheetViews>
    <sheetView view="pageBreakPreview" zoomScale="96" zoomScaleNormal="100" zoomScaleSheetLayoutView="96" workbookViewId="0">
      <selection activeCell="F4" sqref="F4:H4"/>
    </sheetView>
  </sheetViews>
  <sheetFormatPr defaultRowHeight="12.75" x14ac:dyDescent="0.2"/>
  <cols>
    <col min="1" max="1" width="1.7109375" customWidth="1"/>
    <col min="2" max="2" width="8.28515625" customWidth="1"/>
    <col min="3" max="3" width="10" customWidth="1"/>
    <col min="4" max="4" width="35.5703125" customWidth="1"/>
    <col min="5" max="5" width="8.7109375" customWidth="1"/>
    <col min="6" max="6" width="9.28515625" customWidth="1"/>
    <col min="7" max="7" width="15.85546875" style="128" customWidth="1"/>
    <col min="8" max="8" width="19.28515625" style="128" customWidth="1"/>
    <col min="9" max="9" width="1.7109375" customWidth="1"/>
    <col min="11" max="11" width="10.140625" bestFit="1" customWidth="1"/>
  </cols>
  <sheetData>
    <row r="1" spans="2:9" ht="15" customHeight="1" x14ac:dyDescent="0.2">
      <c r="B1" s="71"/>
      <c r="C1" s="71"/>
      <c r="D1" s="71"/>
      <c r="E1" s="71"/>
      <c r="F1" s="71"/>
      <c r="G1" s="133"/>
      <c r="H1" s="134" t="str">
        <f>'Fixed P&amp;Gs'!H1</f>
        <v>ORB.INV_02.22</v>
      </c>
      <c r="I1" s="72"/>
    </row>
    <row r="2" spans="2:9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78"/>
      <c r="G2" s="167"/>
      <c r="H2" s="167"/>
    </row>
    <row r="3" spans="2:9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78"/>
      <c r="G3" s="167"/>
      <c r="H3" s="167"/>
    </row>
    <row r="4" spans="2:9" ht="18" customHeight="1" x14ac:dyDescent="0.2">
      <c r="B4" s="194" t="str">
        <f>'Fixed P&amp;Gs'!B4</f>
        <v>INVERAAN VILLAGE WATER SUPPLY</v>
      </c>
      <c r="C4" s="194"/>
      <c r="D4" s="194"/>
      <c r="E4" s="194"/>
      <c r="F4" s="197" t="str">
        <f>'Fixed P&amp;Gs'!F4</f>
        <v>CONTRACT No INF-W27/2022/2023</v>
      </c>
      <c r="G4" s="197"/>
      <c r="H4" s="197"/>
    </row>
    <row r="5" spans="2:9" ht="18" customHeight="1" x14ac:dyDescent="0.2">
      <c r="B5" s="42" t="s">
        <v>231</v>
      </c>
      <c r="C5" s="43"/>
      <c r="D5" s="44"/>
      <c r="E5" s="45"/>
      <c r="F5" s="45"/>
      <c r="G5" s="135"/>
      <c r="H5" s="136"/>
    </row>
    <row r="6" spans="2:9" ht="18" customHeight="1" x14ac:dyDescent="0.2">
      <c r="B6" s="46" t="s">
        <v>45</v>
      </c>
      <c r="C6" s="47"/>
      <c r="D6" s="48"/>
      <c r="E6" s="47"/>
      <c r="F6" s="49"/>
      <c r="G6" s="137"/>
      <c r="H6" s="138"/>
    </row>
    <row r="7" spans="2:9" ht="4.9000000000000004" customHeight="1" x14ac:dyDescent="0.2">
      <c r="B7" s="1"/>
      <c r="C7" s="1"/>
    </row>
    <row r="8" spans="2:9" s="132" customFormat="1" ht="25.15" customHeight="1" x14ac:dyDescent="0.2">
      <c r="B8" s="162" t="s">
        <v>238</v>
      </c>
      <c r="C8" s="162" t="s">
        <v>237</v>
      </c>
      <c r="D8" s="163" t="s">
        <v>1</v>
      </c>
      <c r="E8" s="163" t="s">
        <v>2</v>
      </c>
      <c r="F8" s="163" t="s">
        <v>3</v>
      </c>
      <c r="G8" s="168" t="s">
        <v>4</v>
      </c>
      <c r="H8" s="168" t="s">
        <v>5</v>
      </c>
    </row>
    <row r="9" spans="2:9" ht="18" customHeight="1" x14ac:dyDescent="0.2">
      <c r="B9" s="79" t="s">
        <v>51</v>
      </c>
      <c r="C9" s="80"/>
      <c r="D9" s="81" t="s">
        <v>49</v>
      </c>
      <c r="E9" s="81"/>
      <c r="F9" s="81"/>
      <c r="G9" s="140"/>
      <c r="H9" s="140" t="str">
        <f>IF(F9="",IF(G9="","","Rate Only"),F9*G9)</f>
        <v/>
      </c>
    </row>
    <row r="10" spans="2:9" s="7" customFormat="1" ht="25.15" customHeight="1" x14ac:dyDescent="0.2">
      <c r="B10" s="82"/>
      <c r="C10" s="82"/>
      <c r="D10" s="83" t="s">
        <v>81</v>
      </c>
      <c r="E10" s="84"/>
      <c r="F10" s="84"/>
      <c r="G10" s="141"/>
      <c r="H10" s="141" t="str">
        <f>IF(F10="",IF(G10="","","Rate Only"),F10*G10)</f>
        <v/>
      </c>
    </row>
    <row r="11" spans="2:9" s="2" customFormat="1" ht="15" customHeight="1" x14ac:dyDescent="0.2">
      <c r="B11" s="85"/>
      <c r="C11" s="85"/>
      <c r="D11" s="86"/>
      <c r="E11" s="87"/>
      <c r="F11" s="87"/>
      <c r="G11" s="142"/>
      <c r="H11" s="143" t="str">
        <f>IF(F11="",IF(G11="","","Rate Only"),F11*G11)</f>
        <v/>
      </c>
    </row>
    <row r="12" spans="2:9" s="2" customFormat="1" ht="18" customHeight="1" x14ac:dyDescent="0.2">
      <c r="B12" s="88">
        <v>2.1</v>
      </c>
      <c r="C12" s="85"/>
      <c r="D12" s="86" t="s">
        <v>39</v>
      </c>
      <c r="E12" s="85"/>
      <c r="F12" s="89"/>
      <c r="G12" s="142"/>
      <c r="H12" s="143" t="str">
        <f>IF(F12="",IF(G12="","","Rate Only"),F12*G12)</f>
        <v/>
      </c>
    </row>
    <row r="13" spans="2:9" s="2" customFormat="1" ht="18" customHeight="1" x14ac:dyDescent="0.2">
      <c r="B13" s="85" t="s">
        <v>54</v>
      </c>
      <c r="C13" s="85" t="s">
        <v>53</v>
      </c>
      <c r="D13" s="90" t="s">
        <v>160</v>
      </c>
      <c r="E13" s="85" t="s">
        <v>138</v>
      </c>
      <c r="F13" s="131">
        <v>15</v>
      </c>
      <c r="G13" s="169">
        <v>0</v>
      </c>
      <c r="H13" s="170">
        <f>G13*F13</f>
        <v>0</v>
      </c>
    </row>
    <row r="14" spans="2:9" s="2" customFormat="1" ht="15" customHeight="1" x14ac:dyDescent="0.2">
      <c r="B14" s="85"/>
      <c r="C14" s="85"/>
      <c r="D14" s="84"/>
      <c r="E14" s="87"/>
      <c r="F14" s="89"/>
      <c r="G14" s="171"/>
      <c r="H14" s="143"/>
    </row>
    <row r="15" spans="2:9" s="2" customFormat="1" ht="18" customHeight="1" x14ac:dyDescent="0.2">
      <c r="B15" s="88">
        <v>2.2000000000000002</v>
      </c>
      <c r="C15" s="85"/>
      <c r="D15" s="91" t="s">
        <v>7</v>
      </c>
      <c r="E15" s="85"/>
      <c r="F15" s="89"/>
      <c r="G15" s="171"/>
      <c r="H15" s="143"/>
    </row>
    <row r="16" spans="2:9" s="2" customFormat="1" ht="18" customHeight="1" x14ac:dyDescent="0.2">
      <c r="B16" s="85" t="s">
        <v>55</v>
      </c>
      <c r="C16" s="85" t="s">
        <v>144</v>
      </c>
      <c r="D16" s="90" t="s">
        <v>157</v>
      </c>
      <c r="E16" s="85" t="s">
        <v>138</v>
      </c>
      <c r="F16" s="89">
        <f>IF($F$13="","",IF(E16="","",$F$13))</f>
        <v>15</v>
      </c>
      <c r="G16" s="171">
        <v>0</v>
      </c>
      <c r="H16" s="143">
        <f t="shared" ref="H16:H40" si="0">G16*F16</f>
        <v>0</v>
      </c>
    </row>
    <row r="17" spans="2:10" s="2" customFormat="1" ht="18" customHeight="1" x14ac:dyDescent="0.2">
      <c r="B17" s="85" t="s">
        <v>56</v>
      </c>
      <c r="C17" s="85" t="s">
        <v>145</v>
      </c>
      <c r="D17" s="84" t="s">
        <v>158</v>
      </c>
      <c r="E17" s="85" t="s">
        <v>138</v>
      </c>
      <c r="F17" s="89">
        <f t="shared" ref="F17:F41" si="1">IF($F$13="","",IF(E17="","",$F$13))</f>
        <v>15</v>
      </c>
      <c r="G17" s="171">
        <v>0</v>
      </c>
      <c r="H17" s="143">
        <f t="shared" si="0"/>
        <v>0</v>
      </c>
    </row>
    <row r="18" spans="2:10" s="2" customFormat="1" ht="18" customHeight="1" x14ac:dyDescent="0.2">
      <c r="B18" s="85" t="s">
        <v>57</v>
      </c>
      <c r="C18" s="85" t="s">
        <v>146</v>
      </c>
      <c r="D18" s="90" t="s">
        <v>159</v>
      </c>
      <c r="E18" s="85" t="s">
        <v>138</v>
      </c>
      <c r="F18" s="89">
        <f t="shared" si="1"/>
        <v>15</v>
      </c>
      <c r="G18" s="171">
        <v>0</v>
      </c>
      <c r="H18" s="143">
        <f t="shared" si="0"/>
        <v>0</v>
      </c>
    </row>
    <row r="19" spans="2:10" s="2" customFormat="1" ht="18" customHeight="1" x14ac:dyDescent="0.2">
      <c r="B19" s="85" t="s">
        <v>581</v>
      </c>
      <c r="C19" s="85" t="s">
        <v>582</v>
      </c>
      <c r="D19" s="90" t="s">
        <v>583</v>
      </c>
      <c r="E19" s="85" t="s">
        <v>138</v>
      </c>
      <c r="F19" s="165">
        <f t="shared" si="1"/>
        <v>15</v>
      </c>
      <c r="G19" s="171">
        <v>1000</v>
      </c>
      <c r="H19" s="158">
        <f t="shared" si="0"/>
        <v>15000</v>
      </c>
    </row>
    <row r="20" spans="2:10" s="2" customFormat="1" ht="18" customHeight="1" x14ac:dyDescent="0.2">
      <c r="B20" s="88">
        <v>2.2999999999999998</v>
      </c>
      <c r="C20" s="85"/>
      <c r="D20" s="91" t="s">
        <v>43</v>
      </c>
      <c r="E20" s="85"/>
      <c r="F20" s="89" t="str">
        <f t="shared" si="1"/>
        <v/>
      </c>
      <c r="G20" s="171"/>
      <c r="H20" s="143"/>
    </row>
    <row r="21" spans="2:10" s="2" customFormat="1" ht="18" customHeight="1" x14ac:dyDescent="0.2">
      <c r="B21" s="85" t="s">
        <v>63</v>
      </c>
      <c r="C21" s="85" t="s">
        <v>147</v>
      </c>
      <c r="D21" s="84" t="s">
        <v>170</v>
      </c>
      <c r="E21" s="85" t="s">
        <v>138</v>
      </c>
      <c r="F21" s="89">
        <f t="shared" si="1"/>
        <v>15</v>
      </c>
      <c r="G21" s="171">
        <v>0</v>
      </c>
      <c r="H21" s="143">
        <f t="shared" si="0"/>
        <v>0</v>
      </c>
    </row>
    <row r="22" spans="2:10" s="2" customFormat="1" ht="18" customHeight="1" x14ac:dyDescent="0.2">
      <c r="B22" s="85" t="s">
        <v>64</v>
      </c>
      <c r="C22" s="85" t="s">
        <v>148</v>
      </c>
      <c r="D22" s="84" t="s">
        <v>139</v>
      </c>
      <c r="E22" s="85" t="s">
        <v>138</v>
      </c>
      <c r="F22" s="89">
        <f t="shared" si="1"/>
        <v>15</v>
      </c>
      <c r="G22" s="171">
        <v>0</v>
      </c>
      <c r="H22" s="143">
        <f t="shared" si="0"/>
        <v>0</v>
      </c>
    </row>
    <row r="23" spans="2:10" s="2" customFormat="1" ht="18" customHeight="1" x14ac:dyDescent="0.2">
      <c r="B23" s="85" t="s">
        <v>65</v>
      </c>
      <c r="C23" s="85" t="s">
        <v>149</v>
      </c>
      <c r="D23" s="84" t="s">
        <v>140</v>
      </c>
      <c r="E23" s="85" t="s">
        <v>138</v>
      </c>
      <c r="F23" s="89">
        <f t="shared" si="1"/>
        <v>15</v>
      </c>
      <c r="G23" s="171">
        <v>0</v>
      </c>
      <c r="H23" s="143">
        <f t="shared" si="0"/>
        <v>0</v>
      </c>
    </row>
    <row r="24" spans="2:10" s="2" customFormat="1" ht="18" customHeight="1" x14ac:dyDescent="0.2">
      <c r="B24" s="85" t="s">
        <v>66</v>
      </c>
      <c r="C24" s="85" t="s">
        <v>150</v>
      </c>
      <c r="D24" s="84" t="s">
        <v>171</v>
      </c>
      <c r="E24" s="85" t="s">
        <v>138</v>
      </c>
      <c r="F24" s="89">
        <f t="shared" si="1"/>
        <v>15</v>
      </c>
      <c r="G24" s="171">
        <v>0</v>
      </c>
      <c r="H24" s="143">
        <f t="shared" si="0"/>
        <v>0</v>
      </c>
    </row>
    <row r="25" spans="2:10" s="2" customFormat="1" ht="18" customHeight="1" x14ac:dyDescent="0.2">
      <c r="B25" s="85" t="s">
        <v>67</v>
      </c>
      <c r="C25" s="85" t="s">
        <v>151</v>
      </c>
      <c r="D25" s="84" t="s">
        <v>172</v>
      </c>
      <c r="E25" s="85" t="s">
        <v>138</v>
      </c>
      <c r="F25" s="89">
        <f t="shared" si="1"/>
        <v>15</v>
      </c>
      <c r="G25" s="171">
        <v>0</v>
      </c>
      <c r="H25" s="143">
        <f t="shared" si="0"/>
        <v>0</v>
      </c>
    </row>
    <row r="26" spans="2:10" s="2" customFormat="1" ht="18" customHeight="1" x14ac:dyDescent="0.2">
      <c r="B26" s="85" t="s">
        <v>68</v>
      </c>
      <c r="C26" s="85" t="s">
        <v>152</v>
      </c>
      <c r="D26" s="84" t="s">
        <v>173</v>
      </c>
      <c r="E26" s="85" t="s">
        <v>138</v>
      </c>
      <c r="F26" s="89">
        <f t="shared" si="1"/>
        <v>15</v>
      </c>
      <c r="G26" s="171">
        <v>0</v>
      </c>
      <c r="H26" s="143">
        <f t="shared" si="0"/>
        <v>0</v>
      </c>
    </row>
    <row r="27" spans="2:10" s="2" customFormat="1" ht="25.15" customHeight="1" x14ac:dyDescent="0.2">
      <c r="B27" s="85" t="s">
        <v>69</v>
      </c>
      <c r="C27" s="85" t="s">
        <v>153</v>
      </c>
      <c r="D27" s="84" t="s">
        <v>174</v>
      </c>
      <c r="E27" s="85" t="s">
        <v>138</v>
      </c>
      <c r="F27" s="89">
        <f t="shared" si="1"/>
        <v>15</v>
      </c>
      <c r="G27" s="171">
        <v>0</v>
      </c>
      <c r="H27" s="143">
        <f t="shared" si="0"/>
        <v>0</v>
      </c>
    </row>
    <row r="28" spans="2:10" ht="18" customHeight="1" x14ac:dyDescent="0.2">
      <c r="B28" s="85" t="s">
        <v>70</v>
      </c>
      <c r="C28" s="85" t="s">
        <v>154</v>
      </c>
      <c r="D28" s="84" t="s">
        <v>175</v>
      </c>
      <c r="E28" s="85" t="s">
        <v>138</v>
      </c>
      <c r="F28" s="89">
        <f t="shared" si="1"/>
        <v>15</v>
      </c>
      <c r="G28" s="171">
        <v>0</v>
      </c>
      <c r="H28" s="143">
        <f t="shared" si="0"/>
        <v>0</v>
      </c>
      <c r="J28" s="3"/>
    </row>
    <row r="29" spans="2:10" ht="18" customHeight="1" x14ac:dyDescent="0.2">
      <c r="B29" s="85" t="s">
        <v>71</v>
      </c>
      <c r="C29" s="85" t="s">
        <v>155</v>
      </c>
      <c r="D29" s="84" t="s">
        <v>141</v>
      </c>
      <c r="E29" s="85" t="s">
        <v>138</v>
      </c>
      <c r="F29" s="89">
        <f t="shared" si="1"/>
        <v>15</v>
      </c>
      <c r="G29" s="171">
        <v>0</v>
      </c>
      <c r="H29" s="143">
        <f t="shared" si="0"/>
        <v>0</v>
      </c>
      <c r="J29" s="3"/>
    </row>
    <row r="30" spans="2:10" ht="18" customHeight="1" x14ac:dyDescent="0.2">
      <c r="B30" s="85" t="s">
        <v>72</v>
      </c>
      <c r="C30" s="85" t="s">
        <v>156</v>
      </c>
      <c r="D30" s="84" t="s">
        <v>142</v>
      </c>
      <c r="E30" s="85" t="s">
        <v>138</v>
      </c>
      <c r="F30" s="89">
        <f t="shared" si="1"/>
        <v>15</v>
      </c>
      <c r="G30" s="171">
        <v>0</v>
      </c>
      <c r="H30" s="143">
        <f t="shared" si="0"/>
        <v>0</v>
      </c>
      <c r="J30" s="3"/>
    </row>
    <row r="31" spans="2:10" ht="15" customHeight="1" x14ac:dyDescent="0.2">
      <c r="B31" s="85"/>
      <c r="C31" s="85"/>
      <c r="D31" s="84"/>
      <c r="E31" s="85"/>
      <c r="F31" s="89" t="str">
        <f t="shared" si="1"/>
        <v/>
      </c>
      <c r="G31" s="171"/>
      <c r="H31" s="143"/>
      <c r="J31" s="3"/>
    </row>
    <row r="32" spans="2:10" ht="22.5" customHeight="1" x14ac:dyDescent="0.2">
      <c r="B32" s="88">
        <v>2.4</v>
      </c>
      <c r="C32" s="85" t="s">
        <v>61</v>
      </c>
      <c r="D32" s="86" t="s">
        <v>59</v>
      </c>
      <c r="E32" s="85" t="s">
        <v>138</v>
      </c>
      <c r="F32" s="89">
        <f t="shared" si="1"/>
        <v>15</v>
      </c>
      <c r="G32" s="171">
        <v>0</v>
      </c>
      <c r="H32" s="143">
        <f t="shared" si="0"/>
        <v>0</v>
      </c>
      <c r="J32" s="3"/>
    </row>
    <row r="33" spans="2:10" ht="15" customHeight="1" x14ac:dyDescent="0.2">
      <c r="B33" s="85"/>
      <c r="C33" s="85"/>
      <c r="D33" s="86"/>
      <c r="E33" s="85"/>
      <c r="F33" s="89" t="str">
        <f t="shared" si="1"/>
        <v/>
      </c>
      <c r="G33" s="171"/>
      <c r="H33" s="143"/>
      <c r="J33" s="3"/>
    </row>
    <row r="34" spans="2:10" ht="26.25" customHeight="1" x14ac:dyDescent="0.2">
      <c r="B34" s="88">
        <v>2.5</v>
      </c>
      <c r="C34" s="85" t="s">
        <v>62</v>
      </c>
      <c r="D34" s="86" t="s">
        <v>58</v>
      </c>
      <c r="E34" s="85" t="s">
        <v>138</v>
      </c>
      <c r="F34" s="89">
        <f t="shared" si="1"/>
        <v>15</v>
      </c>
      <c r="G34" s="171">
        <v>0</v>
      </c>
      <c r="H34" s="143">
        <f t="shared" si="0"/>
        <v>0</v>
      </c>
      <c r="J34" s="3"/>
    </row>
    <row r="35" spans="2:10" ht="15" customHeight="1" x14ac:dyDescent="0.2">
      <c r="B35" s="85"/>
      <c r="C35" s="85"/>
      <c r="D35" s="84"/>
      <c r="E35" s="85"/>
      <c r="F35" s="89" t="str">
        <f t="shared" si="1"/>
        <v/>
      </c>
      <c r="G35" s="171"/>
      <c r="H35" s="143"/>
      <c r="J35" s="3"/>
    </row>
    <row r="36" spans="2:10" ht="18" customHeight="1" x14ac:dyDescent="0.2">
      <c r="B36" s="88">
        <v>2.6</v>
      </c>
      <c r="C36" s="85" t="s">
        <v>60</v>
      </c>
      <c r="D36" s="91" t="s">
        <v>73</v>
      </c>
      <c r="E36" s="85" t="s">
        <v>138</v>
      </c>
      <c r="F36" s="89">
        <f t="shared" si="1"/>
        <v>15</v>
      </c>
      <c r="G36" s="171">
        <v>0</v>
      </c>
      <c r="H36" s="143">
        <f t="shared" si="0"/>
        <v>0</v>
      </c>
    </row>
    <row r="37" spans="2:10" ht="15" customHeight="1" x14ac:dyDescent="0.2">
      <c r="B37" s="92"/>
      <c r="C37" s="85"/>
      <c r="D37" s="87"/>
      <c r="E37" s="92"/>
      <c r="F37" s="101" t="str">
        <f t="shared" si="1"/>
        <v/>
      </c>
      <c r="G37" s="171"/>
      <c r="H37" s="143"/>
    </row>
    <row r="38" spans="2:10" ht="18" customHeight="1" x14ac:dyDescent="0.2">
      <c r="B38" s="88">
        <v>2.7</v>
      </c>
      <c r="C38" s="85" t="s">
        <v>309</v>
      </c>
      <c r="D38" s="91" t="s">
        <v>190</v>
      </c>
      <c r="E38" s="85" t="s">
        <v>138</v>
      </c>
      <c r="F38" s="89">
        <f t="shared" si="1"/>
        <v>15</v>
      </c>
      <c r="G38" s="171">
        <v>0</v>
      </c>
      <c r="H38" s="143">
        <f t="shared" si="0"/>
        <v>0</v>
      </c>
    </row>
    <row r="39" spans="2:10" ht="15" customHeight="1" x14ac:dyDescent="0.2">
      <c r="B39" s="88"/>
      <c r="C39" s="102"/>
      <c r="D39" s="103"/>
      <c r="E39" s="85"/>
      <c r="F39" s="89" t="str">
        <f t="shared" si="1"/>
        <v/>
      </c>
      <c r="G39" s="171"/>
      <c r="H39" s="143"/>
    </row>
    <row r="40" spans="2:10" ht="18" customHeight="1" x14ac:dyDescent="0.2">
      <c r="B40" s="88">
        <v>2.8</v>
      </c>
      <c r="C40" s="85" t="s">
        <v>308</v>
      </c>
      <c r="D40" s="91" t="s">
        <v>307</v>
      </c>
      <c r="E40" s="85" t="s">
        <v>138</v>
      </c>
      <c r="F40" s="89">
        <f t="shared" si="1"/>
        <v>15</v>
      </c>
      <c r="G40" s="171">
        <v>0</v>
      </c>
      <c r="H40" s="143">
        <f t="shared" si="0"/>
        <v>0</v>
      </c>
    </row>
    <row r="41" spans="2:10" ht="18" customHeight="1" x14ac:dyDescent="0.2">
      <c r="B41" s="104"/>
      <c r="C41" s="104"/>
      <c r="D41" s="104"/>
      <c r="E41" s="104"/>
      <c r="F41" s="104" t="str">
        <f t="shared" si="1"/>
        <v/>
      </c>
      <c r="G41" s="144"/>
      <c r="H41" s="144" t="str">
        <f>IF(F41="",IF(G41="","","Rate Only"),F41*G41)</f>
        <v/>
      </c>
    </row>
    <row r="42" spans="2:10" s="132" customFormat="1" ht="30" customHeight="1" x14ac:dyDescent="0.2">
      <c r="B42" s="193" t="s">
        <v>74</v>
      </c>
      <c r="C42" s="193"/>
      <c r="D42" s="193"/>
      <c r="E42" s="193"/>
      <c r="F42" s="193"/>
      <c r="G42" s="193"/>
      <c r="H42" s="145">
        <v>0</v>
      </c>
    </row>
    <row r="43" spans="2:10" ht="17.100000000000001" customHeight="1" x14ac:dyDescent="0.2"/>
    <row r="44" spans="2:10" ht="17.100000000000001" customHeight="1" x14ac:dyDescent="0.2">
      <c r="B44" s="192" t="str">
        <f>'Fixed P&amp;Gs'!$B$44:$G$44</f>
        <v xml:space="preserve">INVERAAN CONT B WS BoQ </v>
      </c>
      <c r="C44" s="192"/>
      <c r="D44" s="192"/>
      <c r="E44" s="192"/>
      <c r="F44" s="192"/>
      <c r="G44" s="192"/>
      <c r="H44" s="146"/>
    </row>
  </sheetData>
  <sheetProtection selectLockedCells="1"/>
  <mergeCells count="6">
    <mergeCell ref="B42:G42"/>
    <mergeCell ref="F4:H4"/>
    <mergeCell ref="B4:E4"/>
    <mergeCell ref="B44:G44"/>
    <mergeCell ref="B2:E2"/>
    <mergeCell ref="B3:E3"/>
  </mergeCells>
  <phoneticPr fontId="3" type="noConversion"/>
  <pageMargins left="0.55118110236220474" right="0.15748031496062992" top="0.39370078740157483" bottom="0.39370078740157483" header="0" footer="0.59055118110236227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J42"/>
  <sheetViews>
    <sheetView view="pageBreakPreview" zoomScale="96" zoomScaleNormal="100" zoomScaleSheetLayoutView="96" workbookViewId="0">
      <selection activeCell="F4" sqref="F4:H4"/>
    </sheetView>
  </sheetViews>
  <sheetFormatPr defaultRowHeight="12.75" x14ac:dyDescent="0.2"/>
  <cols>
    <col min="1" max="1" width="1.7109375" customWidth="1"/>
    <col min="2" max="2" width="9.85546875" customWidth="1"/>
    <col min="3" max="3" width="11.42578125" customWidth="1"/>
    <col min="4" max="4" width="35.5703125" customWidth="1"/>
    <col min="5" max="6" width="8.7109375" customWidth="1"/>
    <col min="7" max="7" width="15.85546875" customWidth="1"/>
    <col min="8" max="8" width="19.140625" style="107" customWidth="1"/>
    <col min="9" max="9" width="1.7109375" customWidth="1"/>
    <col min="11" max="11" width="10.140625" bestFit="1" customWidth="1"/>
  </cols>
  <sheetData>
    <row r="1" spans="2:9" ht="15" customHeight="1" x14ac:dyDescent="0.2">
      <c r="B1" s="71"/>
      <c r="C1" s="71"/>
      <c r="D1" s="71"/>
      <c r="E1" s="71"/>
      <c r="F1" s="71"/>
      <c r="G1" s="71"/>
      <c r="H1" s="105" t="str">
        <f>'Fixed P&amp;Gs'!H1</f>
        <v>ORB.INV_02.22</v>
      </c>
      <c r="I1" s="72"/>
    </row>
    <row r="2" spans="2:9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78"/>
      <c r="G2" s="78"/>
      <c r="H2" s="114"/>
    </row>
    <row r="3" spans="2:9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78"/>
      <c r="G3" s="78"/>
      <c r="H3" s="114"/>
    </row>
    <row r="4" spans="2:9" ht="18" customHeight="1" x14ac:dyDescent="0.2">
      <c r="B4" s="194" t="str">
        <f>'Fixed P&amp;Gs'!B4</f>
        <v>INVERAAN VILLAGE WATER SUPPLY</v>
      </c>
      <c r="C4" s="194"/>
      <c r="D4" s="194"/>
      <c r="E4" s="194"/>
      <c r="F4" s="197" t="str">
        <f>'Fixed P&amp;Gs'!F4:H4</f>
        <v>CONTRACT No INF-W27/2022/2023</v>
      </c>
      <c r="G4" s="197"/>
      <c r="H4" s="197"/>
    </row>
    <row r="5" spans="2:9" ht="18" customHeight="1" x14ac:dyDescent="0.2">
      <c r="B5" s="42" t="s">
        <v>231</v>
      </c>
      <c r="C5" s="43"/>
      <c r="D5" s="44"/>
      <c r="E5" s="45"/>
      <c r="F5" s="45"/>
      <c r="G5" s="45"/>
      <c r="H5" s="123"/>
    </row>
    <row r="6" spans="2:9" ht="18" customHeight="1" x14ac:dyDescent="0.2">
      <c r="B6" s="46" t="s">
        <v>207</v>
      </c>
      <c r="C6" s="47"/>
      <c r="D6" s="48"/>
      <c r="E6" s="47"/>
      <c r="F6" s="49"/>
      <c r="G6" s="49"/>
      <c r="H6" s="106"/>
    </row>
    <row r="7" spans="2:9" ht="4.9000000000000004" customHeight="1" x14ac:dyDescent="0.2">
      <c r="B7" s="1"/>
      <c r="C7" s="1"/>
    </row>
    <row r="8" spans="2:9" s="132" customFormat="1" ht="25.15" customHeight="1" x14ac:dyDescent="0.2">
      <c r="B8" s="162" t="s">
        <v>238</v>
      </c>
      <c r="C8" s="162" t="s">
        <v>237</v>
      </c>
      <c r="D8" s="163" t="s">
        <v>1</v>
      </c>
      <c r="E8" s="163" t="s">
        <v>2</v>
      </c>
      <c r="F8" s="163" t="s">
        <v>3</v>
      </c>
      <c r="G8" s="163" t="s">
        <v>4</v>
      </c>
      <c r="H8" s="166" t="s">
        <v>5</v>
      </c>
    </row>
    <row r="9" spans="2:9" ht="18" customHeight="1" x14ac:dyDescent="0.2">
      <c r="B9" s="6" t="s">
        <v>75</v>
      </c>
      <c r="C9" s="4"/>
      <c r="D9" s="19" t="s">
        <v>397</v>
      </c>
      <c r="E9" s="19"/>
      <c r="F9" s="19"/>
      <c r="G9" s="19"/>
      <c r="H9" s="108"/>
    </row>
    <row r="10" spans="2:9" s="7" customFormat="1" ht="25.15" customHeight="1" x14ac:dyDescent="0.2">
      <c r="B10" s="20"/>
      <c r="C10" s="20"/>
      <c r="D10" s="9" t="s">
        <v>14</v>
      </c>
      <c r="E10" s="8"/>
      <c r="F10" s="8"/>
      <c r="G10" s="8"/>
      <c r="H10" s="109"/>
    </row>
    <row r="11" spans="2:9" s="2" customFormat="1" ht="18" customHeight="1" x14ac:dyDescent="0.2">
      <c r="B11" s="10"/>
      <c r="C11" s="10"/>
      <c r="D11" s="17"/>
      <c r="E11" s="12"/>
      <c r="F11" s="12"/>
      <c r="G11" s="12"/>
      <c r="H11" s="110"/>
    </row>
    <row r="12" spans="2:9" s="2" customFormat="1" ht="18" customHeight="1" x14ac:dyDescent="0.2">
      <c r="B12" s="15">
        <v>3.1</v>
      </c>
      <c r="C12" s="10" t="s">
        <v>240</v>
      </c>
      <c r="D12" s="17" t="s">
        <v>191</v>
      </c>
      <c r="E12" s="10"/>
      <c r="F12" s="11"/>
      <c r="G12" s="12"/>
      <c r="H12" s="115"/>
    </row>
    <row r="13" spans="2:9" s="2" customFormat="1" ht="18" customHeight="1" x14ac:dyDescent="0.2">
      <c r="B13" s="10" t="s">
        <v>178</v>
      </c>
      <c r="C13" s="10" t="s">
        <v>315</v>
      </c>
      <c r="D13" s="35" t="s">
        <v>177</v>
      </c>
      <c r="E13" s="10" t="s">
        <v>181</v>
      </c>
      <c r="F13" s="11">
        <v>15</v>
      </c>
      <c r="G13" s="110">
        <v>7000</v>
      </c>
      <c r="H13" s="116">
        <f>IF(G13="",IF(F13="","","Rate Only"),F13*G13)</f>
        <v>105000</v>
      </c>
    </row>
    <row r="14" spans="2:9" s="2" customFormat="1" ht="18" customHeight="1" x14ac:dyDescent="0.2">
      <c r="B14" s="10" t="s">
        <v>179</v>
      </c>
      <c r="C14" s="10" t="s">
        <v>316</v>
      </c>
      <c r="D14" s="14" t="s">
        <v>183</v>
      </c>
      <c r="E14" s="10" t="s">
        <v>182</v>
      </c>
      <c r="F14" s="21">
        <f>H13</f>
        <v>105000</v>
      </c>
      <c r="G14" s="118"/>
      <c r="H14" s="111">
        <f>H13*G14</f>
        <v>0</v>
      </c>
    </row>
    <row r="15" spans="2:9" s="2" customFormat="1" ht="18" customHeight="1" x14ac:dyDescent="0.2">
      <c r="B15" s="10"/>
      <c r="C15" s="10"/>
      <c r="D15" s="14"/>
      <c r="E15" s="10"/>
      <c r="F15" s="11"/>
      <c r="G15" s="56"/>
      <c r="H15" s="111"/>
    </row>
    <row r="16" spans="2:9" s="2" customFormat="1" ht="18" customHeight="1" x14ac:dyDescent="0.2">
      <c r="B16" s="15">
        <v>3.2</v>
      </c>
      <c r="C16" s="10" t="s">
        <v>240</v>
      </c>
      <c r="D16" s="17" t="s">
        <v>184</v>
      </c>
      <c r="E16" s="10"/>
      <c r="F16" s="11"/>
      <c r="G16" s="56"/>
      <c r="H16" s="111"/>
    </row>
    <row r="17" spans="2:10" s="2" customFormat="1" ht="18" customHeight="1" x14ac:dyDescent="0.2">
      <c r="B17" s="10" t="s">
        <v>186</v>
      </c>
      <c r="C17" s="10" t="s">
        <v>317</v>
      </c>
      <c r="D17" s="35" t="s">
        <v>185</v>
      </c>
      <c r="E17" s="10" t="s">
        <v>181</v>
      </c>
      <c r="F17" s="11">
        <v>1</v>
      </c>
      <c r="G17" s="110">
        <f>250*5*6*2</f>
        <v>15000</v>
      </c>
      <c r="H17" s="116">
        <f>IF(G17="",IF(F17="","","Rate Only"),F17*G17)</f>
        <v>15000</v>
      </c>
    </row>
    <row r="18" spans="2:10" s="2" customFormat="1" ht="18" customHeight="1" x14ac:dyDescent="0.2">
      <c r="B18" s="10" t="s">
        <v>288</v>
      </c>
      <c r="C18" s="10" t="s">
        <v>318</v>
      </c>
      <c r="D18" s="14" t="s">
        <v>234</v>
      </c>
      <c r="E18" s="10" t="s">
        <v>182</v>
      </c>
      <c r="F18" s="13">
        <f>H17</f>
        <v>15000</v>
      </c>
      <c r="G18" s="69"/>
      <c r="H18" s="111">
        <f>H17*G18</f>
        <v>0</v>
      </c>
    </row>
    <row r="19" spans="2:10" s="2" customFormat="1" ht="18" customHeight="1" x14ac:dyDescent="0.2">
      <c r="B19" s="10"/>
      <c r="C19" s="10"/>
      <c r="D19" s="8"/>
      <c r="E19" s="10"/>
      <c r="F19" s="13"/>
      <c r="G19" s="56"/>
      <c r="H19" s="111"/>
    </row>
    <row r="20" spans="2:10" s="2" customFormat="1" ht="18" customHeight="1" x14ac:dyDescent="0.2">
      <c r="B20" s="15">
        <v>3.3</v>
      </c>
      <c r="C20" s="10" t="s">
        <v>240</v>
      </c>
      <c r="D20" s="17" t="s">
        <v>398</v>
      </c>
      <c r="E20" s="10"/>
      <c r="F20" s="13"/>
      <c r="G20" s="56"/>
      <c r="H20" s="111"/>
    </row>
    <row r="21" spans="2:10" s="2" customFormat="1" ht="25.15" customHeight="1" x14ac:dyDescent="0.2">
      <c r="B21" s="10" t="s">
        <v>187</v>
      </c>
      <c r="C21" s="10" t="s">
        <v>319</v>
      </c>
      <c r="D21" s="35" t="s">
        <v>330</v>
      </c>
      <c r="E21" s="10" t="s">
        <v>181</v>
      </c>
      <c r="F21" s="11">
        <v>1</v>
      </c>
      <c r="G21" s="126">
        <v>100000</v>
      </c>
      <c r="H21" s="116">
        <f>IF(G21="",IF(F21="","","Rate Only"),F21*G21)</f>
        <v>100000</v>
      </c>
    </row>
    <row r="22" spans="2:10" s="2" customFormat="1" ht="18" customHeight="1" x14ac:dyDescent="0.2">
      <c r="B22" s="10" t="s">
        <v>188</v>
      </c>
      <c r="C22" s="10" t="s">
        <v>320</v>
      </c>
      <c r="D22" s="14" t="s">
        <v>189</v>
      </c>
      <c r="E22" s="10" t="s">
        <v>182</v>
      </c>
      <c r="F22" s="13">
        <f>H21</f>
        <v>100000</v>
      </c>
      <c r="G22" s="69"/>
      <c r="H22" s="111">
        <f>H21*G22</f>
        <v>0</v>
      </c>
    </row>
    <row r="23" spans="2:10" s="2" customFormat="1" ht="18" customHeight="1" x14ac:dyDescent="0.2">
      <c r="B23" s="10"/>
      <c r="C23" s="10"/>
      <c r="D23" s="8"/>
      <c r="E23" s="10"/>
      <c r="F23" s="13"/>
      <c r="G23" s="56"/>
      <c r="H23" s="111"/>
    </row>
    <row r="24" spans="2:10" ht="18" customHeight="1" x14ac:dyDescent="0.2">
      <c r="B24" s="15">
        <v>3.4</v>
      </c>
      <c r="C24" s="10" t="s">
        <v>240</v>
      </c>
      <c r="D24" s="17" t="s">
        <v>193</v>
      </c>
      <c r="E24" s="10"/>
      <c r="F24" s="11"/>
      <c r="G24" s="56"/>
      <c r="H24" s="117"/>
      <c r="I24" s="1"/>
      <c r="J24" s="3"/>
    </row>
    <row r="25" spans="2:10" ht="25.15" customHeight="1" x14ac:dyDescent="0.2">
      <c r="B25" s="10" t="s">
        <v>195</v>
      </c>
      <c r="C25" s="10" t="s">
        <v>321</v>
      </c>
      <c r="D25" s="35" t="s">
        <v>331</v>
      </c>
      <c r="E25" s="10" t="s">
        <v>181</v>
      </c>
      <c r="F25" s="11">
        <v>1</v>
      </c>
      <c r="G25" s="110">
        <v>25000</v>
      </c>
      <c r="H25" s="116">
        <f>IF(G25="",IF(F25="","","Rate Only"),F25*G25)</f>
        <v>25000</v>
      </c>
      <c r="J25" s="3"/>
    </row>
    <row r="26" spans="2:10" ht="18" customHeight="1" x14ac:dyDescent="0.2">
      <c r="B26" s="10" t="s">
        <v>196</v>
      </c>
      <c r="C26" s="10" t="s">
        <v>322</v>
      </c>
      <c r="D26" s="14" t="s">
        <v>203</v>
      </c>
      <c r="E26" s="10" t="s">
        <v>182</v>
      </c>
      <c r="F26" s="13">
        <f>H25</f>
        <v>25000</v>
      </c>
      <c r="G26" s="69"/>
      <c r="H26" s="111">
        <f>H25*G26</f>
        <v>0</v>
      </c>
      <c r="J26" s="3"/>
    </row>
    <row r="27" spans="2:10" ht="18" customHeight="1" x14ac:dyDescent="0.2">
      <c r="B27" s="15"/>
      <c r="C27" s="10"/>
      <c r="D27" s="17"/>
      <c r="E27" s="10"/>
      <c r="F27" s="11"/>
      <c r="G27" s="56"/>
      <c r="H27" s="117"/>
      <c r="J27" s="3"/>
    </row>
    <row r="28" spans="2:10" ht="18" customHeight="1" x14ac:dyDescent="0.2">
      <c r="B28" s="15">
        <v>3.5</v>
      </c>
      <c r="C28" s="10" t="s">
        <v>240</v>
      </c>
      <c r="D28" s="17" t="s">
        <v>520</v>
      </c>
      <c r="E28" s="10"/>
      <c r="F28" s="11"/>
      <c r="G28" s="56"/>
      <c r="H28" s="117"/>
      <c r="J28" s="3"/>
    </row>
    <row r="29" spans="2:10" ht="18" customHeight="1" x14ac:dyDescent="0.2">
      <c r="B29" s="10" t="s">
        <v>197</v>
      </c>
      <c r="C29" s="10" t="s">
        <v>323</v>
      </c>
      <c r="D29" s="35" t="s">
        <v>521</v>
      </c>
      <c r="E29" s="10" t="s">
        <v>181</v>
      </c>
      <c r="F29" s="11">
        <v>1</v>
      </c>
      <c r="G29" s="110">
        <v>40000</v>
      </c>
      <c r="H29" s="116">
        <f>IF(G29="",IF(F29="","","Rate Only"),F29*G29)</f>
        <v>40000</v>
      </c>
    </row>
    <row r="30" spans="2:10" ht="18" customHeight="1" x14ac:dyDescent="0.2">
      <c r="B30" s="10" t="s">
        <v>198</v>
      </c>
      <c r="C30" s="10" t="s">
        <v>324</v>
      </c>
      <c r="D30" s="14" t="s">
        <v>204</v>
      </c>
      <c r="E30" s="10" t="s">
        <v>182</v>
      </c>
      <c r="F30" s="13">
        <f>H29</f>
        <v>40000</v>
      </c>
      <c r="G30" s="69"/>
      <c r="H30" s="111">
        <f>H29*G30</f>
        <v>0</v>
      </c>
    </row>
    <row r="31" spans="2:10" ht="18" customHeight="1" x14ac:dyDescent="0.2">
      <c r="B31" s="15"/>
      <c r="C31" s="10"/>
      <c r="D31" s="16"/>
      <c r="E31" s="10"/>
      <c r="F31" s="11"/>
      <c r="G31" s="56"/>
      <c r="H31" s="110" t="str">
        <f>IF(G31="","",G31*F31)</f>
        <v/>
      </c>
    </row>
    <row r="32" spans="2:10" ht="18" customHeight="1" x14ac:dyDescent="0.2">
      <c r="B32" s="15">
        <v>3.6</v>
      </c>
      <c r="C32" s="10" t="s">
        <v>240</v>
      </c>
      <c r="D32" s="17" t="s">
        <v>194</v>
      </c>
      <c r="E32" s="10"/>
      <c r="F32" s="11"/>
      <c r="G32" s="56"/>
      <c r="H32" s="110"/>
    </row>
    <row r="33" spans="2:8" ht="25.15" customHeight="1" x14ac:dyDescent="0.2">
      <c r="B33" s="10" t="s">
        <v>199</v>
      </c>
      <c r="C33" s="10" t="s">
        <v>325</v>
      </c>
      <c r="D33" s="35" t="s">
        <v>344</v>
      </c>
      <c r="E33" s="10" t="s">
        <v>181</v>
      </c>
      <c r="F33" s="11">
        <v>1</v>
      </c>
      <c r="G33" s="110">
        <v>100000</v>
      </c>
      <c r="H33" s="116">
        <f>IF(G33="",IF(F33="","","Rate Only"),F33*G33)</f>
        <v>100000</v>
      </c>
    </row>
    <row r="34" spans="2:8" ht="18" customHeight="1" x14ac:dyDescent="0.2">
      <c r="B34" s="10" t="s">
        <v>200</v>
      </c>
      <c r="C34" s="10" t="s">
        <v>326</v>
      </c>
      <c r="D34" s="14" t="s">
        <v>205</v>
      </c>
      <c r="E34" s="10" t="s">
        <v>182</v>
      </c>
      <c r="F34" s="13">
        <f>H33</f>
        <v>100000</v>
      </c>
      <c r="G34" s="69"/>
      <c r="H34" s="111">
        <f>H33*G34</f>
        <v>0</v>
      </c>
    </row>
    <row r="35" spans="2:8" ht="15" customHeight="1" x14ac:dyDescent="0.2">
      <c r="B35" s="23"/>
      <c r="C35" s="23"/>
      <c r="D35" s="14"/>
      <c r="E35" s="10"/>
      <c r="F35" s="23"/>
      <c r="G35" s="56"/>
      <c r="H35" s="110" t="str">
        <f>IF(F35="",IF(G35="","","Rate Only"),F35*G35)</f>
        <v/>
      </c>
    </row>
    <row r="36" spans="2:8" ht="15" customHeight="1" x14ac:dyDescent="0.2">
      <c r="B36" s="15">
        <v>3.6</v>
      </c>
      <c r="C36" s="10" t="s">
        <v>240</v>
      </c>
      <c r="D36" s="17" t="s">
        <v>561</v>
      </c>
      <c r="E36" s="10"/>
      <c r="F36" s="11"/>
      <c r="G36" s="56"/>
      <c r="H36" s="110"/>
    </row>
    <row r="37" spans="2:8" ht="21" customHeight="1" x14ac:dyDescent="0.2">
      <c r="B37" s="10" t="s">
        <v>199</v>
      </c>
      <c r="C37" s="10" t="s">
        <v>325</v>
      </c>
      <c r="D37" s="35" t="s">
        <v>562</v>
      </c>
      <c r="E37" s="10" t="s">
        <v>181</v>
      </c>
      <c r="F37" s="11">
        <v>1</v>
      </c>
      <c r="G37" s="110">
        <v>180000</v>
      </c>
      <c r="H37" s="116">
        <f>IF(G37="",IF(F37="","","Rate Only"),F37*G37)</f>
        <v>180000</v>
      </c>
    </row>
    <row r="38" spans="2:8" ht="15" customHeight="1" x14ac:dyDescent="0.2">
      <c r="B38" s="10" t="s">
        <v>200</v>
      </c>
      <c r="C38" s="10" t="s">
        <v>326</v>
      </c>
      <c r="D38" s="14" t="s">
        <v>205</v>
      </c>
      <c r="E38" s="10" t="s">
        <v>182</v>
      </c>
      <c r="F38" s="13">
        <f>H37</f>
        <v>180000</v>
      </c>
      <c r="G38" s="69"/>
      <c r="H38" s="111">
        <f>H37*G38</f>
        <v>0</v>
      </c>
    </row>
    <row r="39" spans="2:8" ht="15" customHeight="1" x14ac:dyDescent="0.2">
      <c r="B39" s="5"/>
      <c r="C39" s="5"/>
      <c r="D39" s="5"/>
      <c r="E39" s="5"/>
      <c r="F39" s="5"/>
      <c r="G39" s="5"/>
      <c r="H39" s="112"/>
    </row>
    <row r="40" spans="2:8" s="132" customFormat="1" ht="20.100000000000001" customHeight="1" x14ac:dyDescent="0.2">
      <c r="B40" s="193" t="s">
        <v>206</v>
      </c>
      <c r="C40" s="193"/>
      <c r="D40" s="193"/>
      <c r="E40" s="193"/>
      <c r="F40" s="193"/>
      <c r="G40" s="193"/>
      <c r="H40" s="113"/>
    </row>
    <row r="41" spans="2:8" ht="17.100000000000001" customHeight="1" x14ac:dyDescent="0.2"/>
    <row r="42" spans="2:8" ht="17.100000000000001" customHeight="1" x14ac:dyDescent="0.2">
      <c r="B42" s="192" t="str">
        <f>'Fixed P&amp;Gs'!$B$44:$G$44</f>
        <v xml:space="preserve">INVERAAN CONT B WS BoQ </v>
      </c>
      <c r="C42" s="192"/>
      <c r="D42" s="192"/>
      <c r="E42" s="192"/>
      <c r="F42" s="192"/>
      <c r="G42" s="192"/>
      <c r="H42" s="119"/>
    </row>
  </sheetData>
  <mergeCells count="6">
    <mergeCell ref="B40:G40"/>
    <mergeCell ref="F4:H4"/>
    <mergeCell ref="B4:E4"/>
    <mergeCell ref="B42:G42"/>
    <mergeCell ref="B2:E2"/>
    <mergeCell ref="B3:E3"/>
  </mergeCells>
  <phoneticPr fontId="3" type="noConversion"/>
  <pageMargins left="0.55118110236220474" right="0.15748031496062992" top="0.39370078740157483" bottom="0.39370078740157483" header="0" footer="0.59055118110236227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J29"/>
  <sheetViews>
    <sheetView view="pageBreakPreview" zoomScale="96" zoomScaleNormal="100" zoomScaleSheetLayoutView="96" workbookViewId="0">
      <selection activeCell="D10" sqref="D10"/>
    </sheetView>
  </sheetViews>
  <sheetFormatPr defaultRowHeight="12.75" x14ac:dyDescent="0.2"/>
  <cols>
    <col min="1" max="1" width="1.7109375" customWidth="1"/>
    <col min="2" max="2" width="8.7109375" customWidth="1"/>
    <col min="3" max="3" width="10.140625" customWidth="1"/>
    <col min="4" max="4" width="35.5703125" customWidth="1"/>
    <col min="5" max="6" width="8.7109375" customWidth="1"/>
    <col min="7" max="7" width="15.7109375" style="128" customWidth="1"/>
    <col min="8" max="8" width="19.140625" style="128" customWidth="1"/>
    <col min="9" max="9" width="1.7109375" customWidth="1"/>
    <col min="11" max="11" width="10.140625" bestFit="1" customWidth="1"/>
  </cols>
  <sheetData>
    <row r="1" spans="2:9" ht="15" customHeight="1" x14ac:dyDescent="0.2">
      <c r="B1" s="194"/>
      <c r="C1" s="194"/>
      <c r="D1" s="194"/>
      <c r="E1" s="194"/>
      <c r="F1" s="71"/>
      <c r="G1" s="133"/>
      <c r="H1" s="167" t="str">
        <f>'Fixed P&amp;Gs'!H1</f>
        <v>ORB.INV_02.22</v>
      </c>
      <c r="I1" s="72"/>
    </row>
    <row r="2" spans="2:9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78"/>
      <c r="G2" s="167"/>
      <c r="H2" s="167"/>
    </row>
    <row r="3" spans="2:9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78"/>
      <c r="G3" s="167"/>
      <c r="H3" s="167"/>
    </row>
    <row r="4" spans="2:9" ht="18" customHeight="1" x14ac:dyDescent="0.2">
      <c r="B4" s="194" t="str">
        <f>'Fixed P&amp;Gs'!B4</f>
        <v>INVERAAN VILLAGE WATER SUPPLY</v>
      </c>
      <c r="C4" s="194"/>
      <c r="D4" s="194"/>
      <c r="E4" s="194"/>
      <c r="F4" s="196" t="str">
        <f>'Fixed P&amp;Gs'!F4:H4</f>
        <v>CONTRACT No INF-W27/2022/2023</v>
      </c>
      <c r="G4" s="196"/>
      <c r="H4" s="196"/>
    </row>
    <row r="5" spans="2:9" ht="18" customHeight="1" x14ac:dyDescent="0.2">
      <c r="B5" s="42" t="s">
        <v>231</v>
      </c>
      <c r="C5" s="43"/>
      <c r="D5" s="44"/>
      <c r="E5" s="45"/>
      <c r="F5" s="45"/>
      <c r="G5" s="135"/>
      <c r="H5" s="173"/>
    </row>
    <row r="6" spans="2:9" ht="18" customHeight="1" x14ac:dyDescent="0.2">
      <c r="B6" s="46" t="s">
        <v>76</v>
      </c>
      <c r="C6" s="47"/>
      <c r="D6" s="48"/>
      <c r="E6" s="47"/>
      <c r="F6" s="49"/>
      <c r="G6" s="137"/>
      <c r="H6" s="137"/>
    </row>
    <row r="7" spans="2:9" ht="4.9000000000000004" customHeight="1" x14ac:dyDescent="0.2">
      <c r="B7" s="1"/>
      <c r="C7" s="1"/>
    </row>
    <row r="8" spans="2:9" s="132" customFormat="1" ht="25.15" customHeight="1" x14ac:dyDescent="0.2">
      <c r="B8" s="162" t="s">
        <v>238</v>
      </c>
      <c r="C8" s="162" t="s">
        <v>237</v>
      </c>
      <c r="D8" s="163" t="s">
        <v>1</v>
      </c>
      <c r="E8" s="163" t="s">
        <v>2</v>
      </c>
      <c r="F8" s="163" t="s">
        <v>3</v>
      </c>
      <c r="G8" s="168" t="s">
        <v>4</v>
      </c>
      <c r="H8" s="168" t="s">
        <v>5</v>
      </c>
    </row>
    <row r="9" spans="2:9" ht="18" customHeight="1" x14ac:dyDescent="0.2">
      <c r="B9" s="6" t="s">
        <v>78</v>
      </c>
      <c r="C9" s="4"/>
      <c r="D9" s="19" t="s">
        <v>77</v>
      </c>
      <c r="E9" s="19"/>
      <c r="F9" s="19"/>
      <c r="G9" s="140"/>
      <c r="H9" s="140"/>
    </row>
    <row r="10" spans="2:9" s="7" customFormat="1" ht="25.15" customHeight="1" x14ac:dyDescent="0.2">
      <c r="B10" s="20"/>
      <c r="C10" s="20"/>
      <c r="D10" s="9" t="s">
        <v>14</v>
      </c>
      <c r="E10" s="8"/>
      <c r="F10" s="8"/>
      <c r="G10" s="141"/>
      <c r="H10" s="175"/>
    </row>
    <row r="11" spans="2:9" s="2" customFormat="1" ht="18" customHeight="1" x14ac:dyDescent="0.2">
      <c r="B11" s="10"/>
      <c r="C11" s="10"/>
      <c r="D11" s="17"/>
      <c r="E11" s="12"/>
      <c r="F11" s="12"/>
      <c r="G11" s="142"/>
      <c r="H11" s="143"/>
    </row>
    <row r="12" spans="2:9" s="2" customFormat="1" ht="18" customHeight="1" x14ac:dyDescent="0.2">
      <c r="B12" s="15">
        <v>4.0999999999999996</v>
      </c>
      <c r="C12" s="10">
        <v>8.6</v>
      </c>
      <c r="D12" s="57" t="s">
        <v>399</v>
      </c>
      <c r="E12" s="10"/>
      <c r="F12" s="13"/>
      <c r="G12" s="142"/>
      <c r="H12" s="182"/>
    </row>
    <row r="13" spans="2:9" s="2" customFormat="1" ht="28.35" customHeight="1" x14ac:dyDescent="0.2">
      <c r="B13" s="10" t="s">
        <v>209</v>
      </c>
      <c r="C13" s="10" t="s">
        <v>327</v>
      </c>
      <c r="D13" s="8" t="s">
        <v>329</v>
      </c>
      <c r="E13" s="10" t="s">
        <v>208</v>
      </c>
      <c r="F13" s="11">
        <v>1</v>
      </c>
      <c r="G13" s="142">
        <v>50000</v>
      </c>
      <c r="H13" s="176">
        <f>IF(G13="",IF(F13="","","Rate Only"),F13*G13)</f>
        <v>50000</v>
      </c>
    </row>
    <row r="14" spans="2:9" s="2" customFormat="1" ht="18" customHeight="1" x14ac:dyDescent="0.2">
      <c r="B14" s="10" t="s">
        <v>210</v>
      </c>
      <c r="C14" s="10" t="s">
        <v>328</v>
      </c>
      <c r="D14" s="14" t="s">
        <v>211</v>
      </c>
      <c r="E14" s="10" t="s">
        <v>182</v>
      </c>
      <c r="F14" s="13">
        <f>H13</f>
        <v>50000</v>
      </c>
      <c r="G14" s="142"/>
      <c r="H14" s="143">
        <f>G14*H13</f>
        <v>0</v>
      </c>
    </row>
    <row r="15" spans="2:9" s="2" customFormat="1" ht="18" customHeight="1" x14ac:dyDescent="0.2">
      <c r="B15" s="15"/>
      <c r="C15" s="10"/>
      <c r="D15" s="57"/>
      <c r="E15" s="10"/>
      <c r="F15" s="11"/>
      <c r="G15" s="142"/>
      <c r="H15" s="143"/>
    </row>
    <row r="16" spans="2:9" s="2" customFormat="1" ht="18" customHeight="1" x14ac:dyDescent="0.2">
      <c r="B16" s="15"/>
      <c r="C16" s="10"/>
      <c r="D16" s="57"/>
      <c r="E16" s="10"/>
      <c r="F16" s="13"/>
      <c r="G16" s="142"/>
      <c r="H16" s="143"/>
    </row>
    <row r="17" spans="2:10" s="2" customFormat="1" ht="18" customHeight="1" x14ac:dyDescent="0.2">
      <c r="B17" s="10"/>
      <c r="C17" s="10"/>
      <c r="D17" s="35"/>
      <c r="E17" s="10"/>
      <c r="F17" s="11"/>
      <c r="G17" s="142"/>
      <c r="H17" s="176"/>
    </row>
    <row r="18" spans="2:10" s="2" customFormat="1" ht="18" customHeight="1" x14ac:dyDescent="0.2">
      <c r="B18" s="10"/>
      <c r="C18" s="10"/>
      <c r="D18" s="14"/>
      <c r="E18" s="10"/>
      <c r="F18" s="13"/>
      <c r="G18" s="142"/>
      <c r="H18" s="143"/>
    </row>
    <row r="19" spans="2:10" s="2" customFormat="1" ht="18" customHeight="1" x14ac:dyDescent="0.2">
      <c r="B19" s="10"/>
      <c r="C19" s="10"/>
      <c r="D19" s="8"/>
      <c r="E19" s="10"/>
      <c r="F19" s="13"/>
      <c r="G19" s="142"/>
      <c r="H19" s="143"/>
    </row>
    <row r="20" spans="2:10" ht="18" customHeight="1" x14ac:dyDescent="0.2">
      <c r="B20" s="15"/>
      <c r="C20" s="10"/>
      <c r="D20" s="57"/>
      <c r="E20" s="10"/>
      <c r="F20" s="13"/>
      <c r="G20" s="142"/>
      <c r="H20" s="182"/>
      <c r="J20" s="3"/>
    </row>
    <row r="21" spans="2:10" ht="18" customHeight="1" x14ac:dyDescent="0.2">
      <c r="B21" s="10"/>
      <c r="C21" s="10"/>
      <c r="D21" s="14"/>
      <c r="E21" s="10"/>
      <c r="F21" s="13"/>
      <c r="G21" s="182"/>
      <c r="H21" s="142"/>
    </row>
    <row r="22" spans="2:10" ht="18" customHeight="1" x14ac:dyDescent="0.2">
      <c r="B22" s="10"/>
      <c r="C22" s="10"/>
      <c r="D22" s="14"/>
      <c r="E22" s="10"/>
      <c r="F22" s="13"/>
      <c r="G22" s="182"/>
      <c r="H22" s="142"/>
    </row>
    <row r="23" spans="2:10" ht="18" customHeight="1" x14ac:dyDescent="0.2">
      <c r="B23" s="15"/>
      <c r="C23" s="10"/>
      <c r="D23" s="16"/>
      <c r="E23" s="10"/>
      <c r="F23" s="13"/>
      <c r="G23" s="182"/>
      <c r="H23" s="142" t="str">
        <f>IF(G23="","",G23*F23)</f>
        <v/>
      </c>
    </row>
    <row r="24" spans="2:10" ht="18" customHeight="1" x14ac:dyDescent="0.2">
      <c r="B24" s="23"/>
      <c r="C24" s="23"/>
      <c r="D24" s="23"/>
      <c r="E24" s="10"/>
      <c r="F24" s="11"/>
      <c r="G24" s="182"/>
      <c r="H24" s="142"/>
    </row>
    <row r="25" spans="2:10" ht="18" customHeight="1" x14ac:dyDescent="0.2">
      <c r="B25" s="23"/>
      <c r="C25" s="23"/>
      <c r="D25" s="23"/>
      <c r="E25" s="23"/>
      <c r="F25" s="23"/>
      <c r="G25" s="182"/>
      <c r="H25" s="142" t="str">
        <f>IF(G25="","",G25*F25)</f>
        <v/>
      </c>
    </row>
    <row r="26" spans="2:10" ht="18" customHeight="1" x14ac:dyDescent="0.2">
      <c r="B26" s="5"/>
      <c r="C26" s="5"/>
      <c r="D26" s="5"/>
      <c r="E26" s="5"/>
      <c r="F26" s="5"/>
      <c r="G26" s="144"/>
      <c r="H26" s="144"/>
    </row>
    <row r="27" spans="2:10" ht="20.100000000000001" customHeight="1" x14ac:dyDescent="0.2">
      <c r="B27" s="198" t="s">
        <v>212</v>
      </c>
      <c r="C27" s="198"/>
      <c r="D27" s="198"/>
      <c r="E27" s="198"/>
      <c r="F27" s="198"/>
      <c r="G27" s="198"/>
      <c r="H27" s="145">
        <v>0</v>
      </c>
    </row>
    <row r="28" spans="2:10" ht="17.100000000000001" customHeight="1" x14ac:dyDescent="0.2"/>
    <row r="29" spans="2:10" ht="17.100000000000001" customHeight="1" x14ac:dyDescent="0.2">
      <c r="B29" s="192" t="str">
        <f>'Fixed P&amp;Gs'!$B$44:$G$44</f>
        <v xml:space="preserve">INVERAAN CONT B WS BoQ </v>
      </c>
      <c r="C29" s="192"/>
      <c r="D29" s="192"/>
      <c r="E29" s="192"/>
      <c r="F29" s="192"/>
      <c r="G29" s="192"/>
      <c r="H29" s="146"/>
    </row>
  </sheetData>
  <mergeCells count="7">
    <mergeCell ref="B1:E1"/>
    <mergeCell ref="B27:G27"/>
    <mergeCell ref="F4:H4"/>
    <mergeCell ref="B4:E4"/>
    <mergeCell ref="B29:G29"/>
    <mergeCell ref="B2:E2"/>
    <mergeCell ref="B3:E3"/>
  </mergeCells>
  <phoneticPr fontId="3" type="noConversion"/>
  <pageMargins left="0.55118110236220474" right="0.15748031496062992" top="0.39370078740157483" bottom="0.39370078740157483" header="0" footer="0.59055118110236227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J50"/>
  <sheetViews>
    <sheetView view="pageBreakPreview" zoomScale="96" zoomScaleNormal="100" zoomScaleSheetLayoutView="96" workbookViewId="0">
      <selection activeCell="F4" sqref="F4:H4"/>
    </sheetView>
  </sheetViews>
  <sheetFormatPr defaultRowHeight="12.75" x14ac:dyDescent="0.2"/>
  <cols>
    <col min="1" max="1" width="1.7109375" customWidth="1"/>
    <col min="2" max="2" width="9" customWidth="1"/>
    <col min="3" max="3" width="10.5703125" customWidth="1"/>
    <col min="4" max="4" width="35.5703125" customWidth="1"/>
    <col min="5" max="5" width="8.7109375" customWidth="1"/>
    <col min="6" max="6" width="11.85546875" customWidth="1"/>
    <col min="7" max="7" width="16.140625" style="128" customWidth="1"/>
    <col min="8" max="8" width="19.85546875" style="128" customWidth="1"/>
    <col min="9" max="9" width="1.7109375" customWidth="1"/>
    <col min="11" max="11" width="10.140625" bestFit="1" customWidth="1"/>
  </cols>
  <sheetData>
    <row r="1" spans="2:9" ht="15" customHeight="1" x14ac:dyDescent="0.2">
      <c r="B1" s="71"/>
      <c r="C1" s="71"/>
      <c r="D1" s="71"/>
      <c r="E1" s="71"/>
      <c r="F1" s="71"/>
      <c r="G1" s="133"/>
      <c r="H1" s="134"/>
      <c r="I1" s="72"/>
    </row>
    <row r="2" spans="2:9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78"/>
      <c r="G2" s="167"/>
      <c r="H2" s="167" t="str">
        <f>'Fixed P&amp;Gs'!H1</f>
        <v>ORB.INV_02.22</v>
      </c>
    </row>
    <row r="3" spans="2:9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78"/>
      <c r="G3" s="167"/>
      <c r="H3" s="167"/>
    </row>
    <row r="4" spans="2:9" ht="18" customHeight="1" x14ac:dyDescent="0.2">
      <c r="B4" s="194" t="str">
        <f>'Fixed P&amp;Gs'!B4</f>
        <v>INVERAAN VILLAGE WATER SUPPLY</v>
      </c>
      <c r="C4" s="194"/>
      <c r="D4" s="194"/>
      <c r="E4" s="194"/>
      <c r="F4" s="197" t="str">
        <f>'Fixed P&amp;Gs'!F4:H4</f>
        <v>CONTRACT No INF-W27/2022/2023</v>
      </c>
      <c r="G4" s="197"/>
      <c r="H4" s="197"/>
    </row>
    <row r="5" spans="2:9" ht="18" customHeight="1" x14ac:dyDescent="0.2">
      <c r="B5" s="42" t="s">
        <v>231</v>
      </c>
      <c r="C5" s="43"/>
      <c r="D5" s="44"/>
      <c r="E5" s="45"/>
      <c r="F5" s="45"/>
      <c r="G5" s="135"/>
      <c r="H5" s="173"/>
    </row>
    <row r="6" spans="2:9" ht="18" customHeight="1" x14ac:dyDescent="0.2">
      <c r="B6" s="46" t="s">
        <v>443</v>
      </c>
      <c r="C6" s="47"/>
      <c r="D6" s="48"/>
      <c r="E6" s="47"/>
      <c r="F6" s="49"/>
      <c r="G6" s="137"/>
      <c r="H6" s="137"/>
    </row>
    <row r="7" spans="2:9" ht="4.9000000000000004" customHeight="1" x14ac:dyDescent="0.2">
      <c r="B7" s="1"/>
      <c r="C7" s="1"/>
    </row>
    <row r="8" spans="2:9" s="132" customFormat="1" ht="25.15" customHeight="1" x14ac:dyDescent="0.2">
      <c r="B8" s="162" t="s">
        <v>238</v>
      </c>
      <c r="C8" s="162" t="s">
        <v>237</v>
      </c>
      <c r="D8" s="163" t="s">
        <v>1</v>
      </c>
      <c r="E8" s="163" t="s">
        <v>2</v>
      </c>
      <c r="F8" s="163" t="s">
        <v>3</v>
      </c>
      <c r="G8" s="168" t="s">
        <v>4</v>
      </c>
      <c r="H8" s="168" t="s">
        <v>5</v>
      </c>
    </row>
    <row r="9" spans="2:9" ht="18" customHeight="1" x14ac:dyDescent="0.2">
      <c r="B9" s="6" t="s">
        <v>79</v>
      </c>
      <c r="C9" s="4"/>
      <c r="D9" s="19" t="s">
        <v>80</v>
      </c>
      <c r="E9" s="19"/>
      <c r="F9" s="19"/>
      <c r="G9" s="140"/>
      <c r="H9" s="174" t="str">
        <f t="shared" ref="H9:H19" si="0">IF(F9="",IF(E9="","","Rate Only"),"")</f>
        <v/>
      </c>
    </row>
    <row r="10" spans="2:9" s="7" customFormat="1" ht="25.15" customHeight="1" x14ac:dyDescent="0.2">
      <c r="B10" s="20"/>
      <c r="C10" s="20"/>
      <c r="D10" s="9" t="s">
        <v>14</v>
      </c>
      <c r="E10" s="8"/>
      <c r="F10" s="8"/>
      <c r="G10" s="141"/>
      <c r="H10" s="175" t="str">
        <f t="shared" si="0"/>
        <v/>
      </c>
    </row>
    <row r="11" spans="2:9" s="2" customFormat="1" ht="12" customHeight="1" x14ac:dyDescent="0.2">
      <c r="B11" s="10"/>
      <c r="C11" s="10"/>
      <c r="D11" s="17"/>
      <c r="E11" s="12"/>
      <c r="F11" s="12"/>
      <c r="G11" s="142"/>
      <c r="H11" s="143" t="str">
        <f t="shared" si="0"/>
        <v/>
      </c>
    </row>
    <row r="12" spans="2:9" s="2" customFormat="1" ht="18" customHeight="1" x14ac:dyDescent="0.2">
      <c r="B12" s="15">
        <v>5.0999999999999996</v>
      </c>
      <c r="C12" s="10">
        <v>8.6999999999999993</v>
      </c>
      <c r="D12" s="24" t="s">
        <v>217</v>
      </c>
      <c r="E12" s="10"/>
      <c r="F12" s="11"/>
      <c r="G12" s="142"/>
      <c r="H12" s="143" t="str">
        <f t="shared" si="0"/>
        <v/>
      </c>
    </row>
    <row r="13" spans="2:9" s="2" customFormat="1" ht="18" customHeight="1" x14ac:dyDescent="0.2">
      <c r="B13" s="10" t="s">
        <v>82</v>
      </c>
      <c r="C13" s="10"/>
      <c r="D13" s="25" t="s">
        <v>85</v>
      </c>
      <c r="E13" s="10" t="s">
        <v>229</v>
      </c>
      <c r="F13" s="11"/>
      <c r="G13" s="171"/>
      <c r="H13" s="143" t="str">
        <f t="shared" si="0"/>
        <v>Rate Only</v>
      </c>
    </row>
    <row r="14" spans="2:9" s="2" customFormat="1" ht="18" customHeight="1" x14ac:dyDescent="0.2">
      <c r="B14" s="10" t="s">
        <v>83</v>
      </c>
      <c r="C14" s="10"/>
      <c r="D14" s="25" t="s">
        <v>86</v>
      </c>
      <c r="E14" s="10" t="s">
        <v>229</v>
      </c>
      <c r="F14" s="11"/>
      <c r="G14" s="171"/>
      <c r="H14" s="143" t="str">
        <f t="shared" si="0"/>
        <v>Rate Only</v>
      </c>
    </row>
    <row r="15" spans="2:9" s="2" customFormat="1" ht="18" customHeight="1" x14ac:dyDescent="0.2">
      <c r="B15" s="10" t="s">
        <v>84</v>
      </c>
      <c r="C15" s="10"/>
      <c r="D15" s="25" t="s">
        <v>87</v>
      </c>
      <c r="E15" s="10" t="s">
        <v>229</v>
      </c>
      <c r="F15" s="11"/>
      <c r="G15" s="171"/>
      <c r="H15" s="143" t="str">
        <f t="shared" si="0"/>
        <v>Rate Only</v>
      </c>
    </row>
    <row r="16" spans="2:9" s="2" customFormat="1" ht="18" customHeight="1" x14ac:dyDescent="0.2">
      <c r="B16" s="10" t="s">
        <v>216</v>
      </c>
      <c r="C16" s="10"/>
      <c r="D16" s="25" t="s">
        <v>215</v>
      </c>
      <c r="E16" s="10" t="s">
        <v>229</v>
      </c>
      <c r="F16" s="11"/>
      <c r="G16" s="171"/>
      <c r="H16" s="143" t="str">
        <f t="shared" si="0"/>
        <v>Rate Only</v>
      </c>
    </row>
    <row r="17" spans="2:10" s="2" customFormat="1" ht="25.15" customHeight="1" x14ac:dyDescent="0.2">
      <c r="B17" s="10" t="s">
        <v>230</v>
      </c>
      <c r="C17" s="10"/>
      <c r="D17" s="28" t="s">
        <v>233</v>
      </c>
      <c r="E17" s="10" t="s">
        <v>182</v>
      </c>
      <c r="F17" s="11"/>
      <c r="G17" s="171"/>
      <c r="H17" s="143" t="str">
        <f t="shared" si="0"/>
        <v>Rate Only</v>
      </c>
    </row>
    <row r="18" spans="2:10" s="2" customFormat="1" ht="12" customHeight="1" x14ac:dyDescent="0.2">
      <c r="B18" s="10"/>
      <c r="C18" s="10"/>
      <c r="D18" s="25"/>
      <c r="E18" s="10"/>
      <c r="F18" s="11"/>
      <c r="G18" s="142"/>
      <c r="H18" s="143" t="str">
        <f t="shared" si="0"/>
        <v/>
      </c>
    </row>
    <row r="19" spans="2:10" s="2" customFormat="1" ht="18" customHeight="1" x14ac:dyDescent="0.2">
      <c r="B19" s="15">
        <v>5.2</v>
      </c>
      <c r="C19" s="10">
        <v>8.6999999999999993</v>
      </c>
      <c r="D19" s="24" t="s">
        <v>93</v>
      </c>
      <c r="E19" s="10"/>
      <c r="F19" s="11"/>
      <c r="G19" s="142"/>
      <c r="H19" s="143" t="str">
        <f t="shared" si="0"/>
        <v/>
      </c>
    </row>
    <row r="20" spans="2:10" s="2" customFormat="1" ht="18" customHeight="1" x14ac:dyDescent="0.2">
      <c r="B20" s="10" t="s">
        <v>332</v>
      </c>
      <c r="C20" s="10"/>
      <c r="D20" s="25" t="s">
        <v>88</v>
      </c>
      <c r="E20" s="10" t="s">
        <v>0</v>
      </c>
      <c r="F20" s="11">
        <v>1</v>
      </c>
      <c r="G20" s="142">
        <v>50000</v>
      </c>
      <c r="H20" s="176">
        <f>IF(G20="",IF(F20="","","Rate Only"),F20*G20)</f>
        <v>50000</v>
      </c>
    </row>
    <row r="21" spans="2:10" s="2" customFormat="1" ht="18" customHeight="1" x14ac:dyDescent="0.2">
      <c r="B21" s="10" t="s">
        <v>333</v>
      </c>
      <c r="C21" s="10"/>
      <c r="D21" s="26" t="s">
        <v>334</v>
      </c>
      <c r="E21" s="10" t="s">
        <v>182</v>
      </c>
      <c r="F21" s="13">
        <f>H20</f>
        <v>50000</v>
      </c>
      <c r="G21" s="142">
        <v>0</v>
      </c>
      <c r="H21" s="143">
        <f>G21*H20</f>
        <v>0</v>
      </c>
    </row>
    <row r="22" spans="2:10" s="2" customFormat="1" ht="12" customHeight="1" x14ac:dyDescent="0.2">
      <c r="B22" s="10"/>
      <c r="C22" s="10"/>
      <c r="D22" s="26"/>
      <c r="E22" s="10"/>
      <c r="F22" s="11"/>
      <c r="G22" s="142"/>
      <c r="H22" s="143" t="str">
        <f t="shared" ref="H22:H41" si="1">IF(F22="",IF(E22="","","Rate Only"),"")</f>
        <v/>
      </c>
    </row>
    <row r="23" spans="2:10" s="2" customFormat="1" ht="18" customHeight="1" x14ac:dyDescent="0.2">
      <c r="B23" s="15">
        <v>5.3</v>
      </c>
      <c r="C23" s="10">
        <v>8.6999999999999993</v>
      </c>
      <c r="D23" s="24" t="s">
        <v>241</v>
      </c>
      <c r="E23" s="10"/>
      <c r="F23" s="11"/>
      <c r="G23" s="142"/>
      <c r="H23" s="143" t="str">
        <f t="shared" si="1"/>
        <v/>
      </c>
    </row>
    <row r="24" spans="2:10" s="2" customFormat="1" ht="35.1" customHeight="1" x14ac:dyDescent="0.2">
      <c r="B24" s="15"/>
      <c r="C24" s="10"/>
      <c r="D24" s="27" t="s">
        <v>214</v>
      </c>
      <c r="E24" s="10"/>
      <c r="F24" s="11"/>
      <c r="G24" s="142"/>
      <c r="H24" s="143" t="str">
        <f t="shared" si="1"/>
        <v/>
      </c>
    </row>
    <row r="25" spans="2:10" s="2" customFormat="1" ht="18" customHeight="1" x14ac:dyDescent="0.2">
      <c r="B25" s="10" t="s">
        <v>91</v>
      </c>
      <c r="C25" s="10"/>
      <c r="D25" s="26" t="s">
        <v>90</v>
      </c>
      <c r="E25" s="10" t="s">
        <v>229</v>
      </c>
      <c r="F25" s="11"/>
      <c r="G25" s="171"/>
      <c r="H25" s="143" t="str">
        <f t="shared" si="1"/>
        <v>Rate Only</v>
      </c>
    </row>
    <row r="26" spans="2:10" s="2" customFormat="1" ht="18" customHeight="1" x14ac:dyDescent="0.2">
      <c r="B26" s="10" t="s">
        <v>92</v>
      </c>
      <c r="C26" s="10"/>
      <c r="D26" s="26" t="s">
        <v>89</v>
      </c>
      <c r="E26" s="10" t="s">
        <v>229</v>
      </c>
      <c r="F26" s="11"/>
      <c r="G26" s="171"/>
      <c r="H26" s="143" t="str">
        <f t="shared" si="1"/>
        <v>Rate Only</v>
      </c>
    </row>
    <row r="27" spans="2:10" s="2" customFormat="1" ht="18" customHeight="1" x14ac:dyDescent="0.2">
      <c r="B27" s="10" t="s">
        <v>335</v>
      </c>
      <c r="C27" s="10"/>
      <c r="D27" s="26" t="s">
        <v>213</v>
      </c>
      <c r="E27" s="10" t="s">
        <v>229</v>
      </c>
      <c r="F27" s="11"/>
      <c r="G27" s="171"/>
      <c r="H27" s="143" t="str">
        <f t="shared" si="1"/>
        <v>Rate Only</v>
      </c>
    </row>
    <row r="28" spans="2:10" s="2" customFormat="1" ht="18" customHeight="1" x14ac:dyDescent="0.2">
      <c r="B28" s="10" t="s">
        <v>336</v>
      </c>
      <c r="C28" s="10"/>
      <c r="D28" s="37" t="s">
        <v>218</v>
      </c>
      <c r="E28" s="10" t="s">
        <v>229</v>
      </c>
      <c r="F28" s="11"/>
      <c r="G28" s="171"/>
      <c r="H28" s="143" t="str">
        <f t="shared" si="1"/>
        <v>Rate Only</v>
      </c>
    </row>
    <row r="29" spans="2:10" s="2" customFormat="1" ht="18" customHeight="1" x14ac:dyDescent="0.2">
      <c r="B29" s="10" t="s">
        <v>337</v>
      </c>
      <c r="C29" s="10"/>
      <c r="D29" s="37" t="s">
        <v>563</v>
      </c>
      <c r="E29" s="10" t="s">
        <v>229</v>
      </c>
      <c r="F29" s="11"/>
      <c r="G29" s="171"/>
      <c r="H29" s="143" t="str">
        <f t="shared" si="1"/>
        <v>Rate Only</v>
      </c>
    </row>
    <row r="30" spans="2:10" ht="18" customHeight="1" x14ac:dyDescent="0.2">
      <c r="B30" s="10" t="s">
        <v>338</v>
      </c>
      <c r="C30" s="10"/>
      <c r="D30" s="37" t="s">
        <v>219</v>
      </c>
      <c r="E30" s="10" t="s">
        <v>229</v>
      </c>
      <c r="F30" s="11"/>
      <c r="G30" s="171"/>
      <c r="H30" s="143" t="str">
        <f t="shared" si="1"/>
        <v>Rate Only</v>
      </c>
      <c r="J30" s="3"/>
    </row>
    <row r="31" spans="2:10" ht="18" customHeight="1" x14ac:dyDescent="0.2">
      <c r="B31" s="10" t="s">
        <v>339</v>
      </c>
      <c r="C31" s="10"/>
      <c r="D31" s="37" t="s">
        <v>220</v>
      </c>
      <c r="E31" s="10" t="s">
        <v>229</v>
      </c>
      <c r="F31" s="11"/>
      <c r="G31" s="171"/>
      <c r="H31" s="143" t="str">
        <f t="shared" si="1"/>
        <v>Rate Only</v>
      </c>
      <c r="J31" s="3"/>
    </row>
    <row r="32" spans="2:10" ht="18" customHeight="1" x14ac:dyDescent="0.2">
      <c r="B32" s="10" t="s">
        <v>340</v>
      </c>
      <c r="C32" s="10"/>
      <c r="D32" s="37" t="s">
        <v>221</v>
      </c>
      <c r="E32" s="10" t="s">
        <v>229</v>
      </c>
      <c r="F32" s="11"/>
      <c r="G32" s="171"/>
      <c r="H32" s="143" t="str">
        <f t="shared" si="1"/>
        <v>Rate Only</v>
      </c>
      <c r="J32" s="3"/>
    </row>
    <row r="33" spans="2:10" ht="25.15" customHeight="1" x14ac:dyDescent="0.2">
      <c r="B33" s="10" t="s">
        <v>341</v>
      </c>
      <c r="C33" s="10"/>
      <c r="D33" s="8" t="s">
        <v>343</v>
      </c>
      <c r="E33" s="10" t="s">
        <v>0</v>
      </c>
      <c r="F33" s="11"/>
      <c r="G33" s="171"/>
      <c r="H33" s="143" t="str">
        <f t="shared" si="1"/>
        <v>Rate Only</v>
      </c>
      <c r="J33" s="3"/>
    </row>
    <row r="34" spans="2:10" ht="12" customHeight="1" x14ac:dyDescent="0.2">
      <c r="B34" s="15"/>
      <c r="C34" s="10"/>
      <c r="D34" s="18"/>
      <c r="E34" s="10"/>
      <c r="F34" s="11"/>
      <c r="G34" s="171"/>
      <c r="H34" s="177" t="str">
        <f t="shared" si="1"/>
        <v/>
      </c>
      <c r="J34" s="3"/>
    </row>
    <row r="35" spans="2:10" ht="18" customHeight="1" x14ac:dyDescent="0.2">
      <c r="B35" s="15">
        <v>5.4</v>
      </c>
      <c r="C35" s="10">
        <v>8.6999999999999993</v>
      </c>
      <c r="D35" s="24" t="s">
        <v>242</v>
      </c>
      <c r="E35" s="10"/>
      <c r="F35" s="11"/>
      <c r="G35" s="171"/>
      <c r="H35" s="177" t="str">
        <f t="shared" si="1"/>
        <v/>
      </c>
      <c r="J35" s="3"/>
    </row>
    <row r="36" spans="2:10" ht="18" customHeight="1" x14ac:dyDescent="0.2">
      <c r="B36" s="10" t="s">
        <v>225</v>
      </c>
      <c r="C36" s="10"/>
      <c r="D36" s="37" t="s">
        <v>222</v>
      </c>
      <c r="E36" s="10" t="s">
        <v>229</v>
      </c>
      <c r="F36" s="11"/>
      <c r="G36" s="171"/>
      <c r="H36" s="143" t="str">
        <f t="shared" si="1"/>
        <v>Rate Only</v>
      </c>
      <c r="J36" s="3"/>
    </row>
    <row r="37" spans="2:10" ht="18" customHeight="1" x14ac:dyDescent="0.2">
      <c r="B37" s="10" t="s">
        <v>226</v>
      </c>
      <c r="C37" s="10"/>
      <c r="D37" s="37" t="s">
        <v>223</v>
      </c>
      <c r="E37" s="10" t="s">
        <v>229</v>
      </c>
      <c r="F37" s="11"/>
      <c r="G37" s="171"/>
      <c r="H37" s="143" t="str">
        <f t="shared" si="1"/>
        <v>Rate Only</v>
      </c>
      <c r="J37" s="3"/>
    </row>
    <row r="38" spans="2:10" ht="18" customHeight="1" x14ac:dyDescent="0.2">
      <c r="B38" s="10" t="s">
        <v>227</v>
      </c>
      <c r="C38" s="10"/>
      <c r="D38" s="37" t="s">
        <v>224</v>
      </c>
      <c r="E38" s="10" t="s">
        <v>229</v>
      </c>
      <c r="F38" s="11"/>
      <c r="G38" s="171"/>
      <c r="H38" s="143" t="str">
        <f t="shared" si="1"/>
        <v>Rate Only</v>
      </c>
    </row>
    <row r="39" spans="2:10" ht="25.15" customHeight="1" x14ac:dyDescent="0.2">
      <c r="B39" s="10" t="s">
        <v>228</v>
      </c>
      <c r="C39" s="10"/>
      <c r="D39" s="8" t="s">
        <v>342</v>
      </c>
      <c r="E39" s="10" t="s">
        <v>0</v>
      </c>
      <c r="F39" s="11"/>
      <c r="G39" s="171"/>
      <c r="H39" s="143" t="str">
        <f t="shared" si="1"/>
        <v>Rate Only</v>
      </c>
    </row>
    <row r="40" spans="2:10" ht="17.100000000000001" customHeight="1" x14ac:dyDescent="0.2">
      <c r="B40" s="10"/>
      <c r="C40" s="10"/>
      <c r="D40" s="8"/>
      <c r="E40" s="10"/>
      <c r="F40" s="11"/>
      <c r="G40" s="171"/>
      <c r="H40" s="143" t="str">
        <f t="shared" si="1"/>
        <v/>
      </c>
    </row>
    <row r="41" spans="2:10" ht="17.100000000000001" customHeight="1" x14ac:dyDescent="0.2">
      <c r="B41" s="5"/>
      <c r="C41" s="5"/>
      <c r="D41" s="5"/>
      <c r="E41" s="5"/>
      <c r="F41" s="5"/>
      <c r="G41" s="144"/>
      <c r="H41" s="178" t="str">
        <f t="shared" si="1"/>
        <v/>
      </c>
    </row>
    <row r="42" spans="2:10" s="132" customFormat="1" ht="20.100000000000001" customHeight="1" x14ac:dyDescent="0.2">
      <c r="B42" s="193" t="s">
        <v>232</v>
      </c>
      <c r="C42" s="193"/>
      <c r="D42" s="193"/>
      <c r="E42" s="193"/>
      <c r="F42" s="193"/>
      <c r="G42" s="193"/>
      <c r="H42" s="145">
        <v>0</v>
      </c>
    </row>
    <row r="43" spans="2:10" ht="17.100000000000001" customHeight="1" x14ac:dyDescent="0.2"/>
    <row r="44" spans="2:10" ht="17.100000000000001" customHeight="1" x14ac:dyDescent="0.2">
      <c r="B44" s="192" t="str">
        <f>'Fixed P&amp;Gs'!$B$44:$G$44</f>
        <v xml:space="preserve">INVERAAN CONT B WS BoQ </v>
      </c>
      <c r="C44" s="192"/>
      <c r="D44" s="192"/>
      <c r="E44" s="192"/>
      <c r="F44" s="192"/>
      <c r="G44" s="192"/>
      <c r="H44" s="146"/>
    </row>
    <row r="50" spans="4:4" x14ac:dyDescent="0.2">
      <c r="D50" s="77" t="s">
        <v>492</v>
      </c>
    </row>
  </sheetData>
  <mergeCells count="6">
    <mergeCell ref="B42:G42"/>
    <mergeCell ref="F4:H4"/>
    <mergeCell ref="B4:E4"/>
    <mergeCell ref="B44:G44"/>
    <mergeCell ref="B2:E2"/>
    <mergeCell ref="B3:E3"/>
  </mergeCells>
  <phoneticPr fontId="3" type="noConversion"/>
  <pageMargins left="0.55118110236220474" right="0.15748031496062992" top="0.39370078740157483" bottom="0.39370078740157483" header="0" footer="0.59055118110236227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I26"/>
  <sheetViews>
    <sheetView view="pageBreakPreview" zoomScale="96" zoomScaleNormal="100" zoomScaleSheetLayoutView="96" workbookViewId="0">
      <selection activeCell="F4" sqref="F4:H4"/>
    </sheetView>
  </sheetViews>
  <sheetFormatPr defaultRowHeight="12.75" x14ac:dyDescent="0.2"/>
  <cols>
    <col min="1" max="1" width="1.7109375" customWidth="1"/>
    <col min="2" max="2" width="8.28515625" customWidth="1"/>
    <col min="3" max="3" width="11.28515625" customWidth="1"/>
    <col min="4" max="4" width="35.5703125" customWidth="1"/>
    <col min="5" max="5" width="8.7109375" customWidth="1"/>
    <col min="6" max="6" width="10.140625" customWidth="1"/>
    <col min="7" max="7" width="15.85546875" style="128" customWidth="1"/>
    <col min="8" max="8" width="19.85546875" style="128" customWidth="1"/>
    <col min="9" max="9" width="1.7109375" customWidth="1"/>
    <col min="11" max="11" width="10.140625" bestFit="1" customWidth="1"/>
  </cols>
  <sheetData>
    <row r="1" spans="2:9" ht="15" customHeight="1" x14ac:dyDescent="0.2">
      <c r="B1" s="71"/>
      <c r="C1" s="71"/>
      <c r="D1" s="71"/>
      <c r="E1" s="71"/>
      <c r="F1" s="71"/>
      <c r="G1" s="133"/>
      <c r="H1" s="134"/>
      <c r="I1" s="72"/>
    </row>
    <row r="2" spans="2:9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78"/>
      <c r="G2" s="167"/>
      <c r="H2" s="167" t="str">
        <f>'Fixed P&amp;Gs'!H1</f>
        <v>ORB.INV_02.22</v>
      </c>
    </row>
    <row r="3" spans="2:9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78"/>
      <c r="G3" s="167"/>
      <c r="H3" s="167"/>
    </row>
    <row r="4" spans="2:9" ht="18" customHeight="1" x14ac:dyDescent="0.2">
      <c r="B4" s="194" t="str">
        <f>'Fixed P&amp;Gs'!B4</f>
        <v>INVERAAN VILLAGE WATER SUPPLY</v>
      </c>
      <c r="C4" s="194"/>
      <c r="D4" s="194"/>
      <c r="E4" s="194"/>
      <c r="F4" s="197" t="str">
        <f>'Fixed P&amp;Gs'!F4:H4</f>
        <v>CONTRACT No INF-W27/2022/2023</v>
      </c>
      <c r="G4" s="197"/>
      <c r="H4" s="197"/>
    </row>
    <row r="5" spans="2:9" ht="18" customHeight="1" x14ac:dyDescent="0.2">
      <c r="B5" s="42" t="s">
        <v>231</v>
      </c>
      <c r="C5" s="43"/>
      <c r="D5" s="44"/>
      <c r="E5" s="45"/>
      <c r="F5" s="45"/>
      <c r="G5" s="135"/>
      <c r="H5" s="173"/>
    </row>
    <row r="6" spans="2:9" ht="18" customHeight="1" x14ac:dyDescent="0.2">
      <c r="B6" s="46" t="s">
        <v>94</v>
      </c>
      <c r="C6" s="47"/>
      <c r="D6" s="48"/>
      <c r="E6" s="47"/>
      <c r="F6" s="49"/>
      <c r="G6" s="137"/>
      <c r="H6" s="137"/>
    </row>
    <row r="7" spans="2:9" ht="4.9000000000000004" customHeight="1" x14ac:dyDescent="0.2">
      <c r="B7" s="1"/>
      <c r="C7" s="1"/>
    </row>
    <row r="8" spans="2:9" s="132" customFormat="1" ht="25.15" customHeight="1" x14ac:dyDescent="0.2">
      <c r="B8" s="162" t="s">
        <v>238</v>
      </c>
      <c r="C8" s="162" t="s">
        <v>237</v>
      </c>
      <c r="D8" s="163" t="s">
        <v>1</v>
      </c>
      <c r="E8" s="163" t="s">
        <v>2</v>
      </c>
      <c r="F8" s="163" t="s">
        <v>3</v>
      </c>
      <c r="G8" s="168" t="s">
        <v>4</v>
      </c>
      <c r="H8" s="168" t="s">
        <v>5</v>
      </c>
    </row>
    <row r="9" spans="2:9" ht="18" customHeight="1" x14ac:dyDescent="0.2">
      <c r="B9" s="6" t="s">
        <v>98</v>
      </c>
      <c r="C9" s="4"/>
      <c r="D9" s="19" t="s">
        <v>95</v>
      </c>
      <c r="E9" s="19"/>
      <c r="F9" s="19"/>
      <c r="G9" s="140"/>
      <c r="H9" s="140" t="str">
        <f t="shared" ref="H9:H23" si="0">IF(F9="",IF(E9="","","Rate Only"),"")</f>
        <v/>
      </c>
    </row>
    <row r="10" spans="2:9" s="7" customFormat="1" ht="25.15" customHeight="1" x14ac:dyDescent="0.2">
      <c r="B10" s="20"/>
      <c r="C10" s="20"/>
      <c r="D10" s="9" t="s">
        <v>14</v>
      </c>
      <c r="E10" s="8"/>
      <c r="F10" s="8"/>
      <c r="G10" s="141"/>
      <c r="H10" s="141" t="str">
        <f t="shared" si="0"/>
        <v/>
      </c>
    </row>
    <row r="11" spans="2:9" s="2" customFormat="1" ht="18" customHeight="1" x14ac:dyDescent="0.2">
      <c r="B11" s="10"/>
      <c r="C11" s="10"/>
      <c r="D11" s="17"/>
      <c r="E11" s="12"/>
      <c r="F11" s="12"/>
      <c r="G11" s="142"/>
      <c r="H11" s="142" t="str">
        <f t="shared" si="0"/>
        <v/>
      </c>
    </row>
    <row r="12" spans="2:9" s="2" customFormat="1" ht="18" customHeight="1" x14ac:dyDescent="0.2">
      <c r="B12" s="15">
        <v>6.1</v>
      </c>
      <c r="C12" s="10">
        <v>8.8000000000000007</v>
      </c>
      <c r="D12" s="24" t="s">
        <v>400</v>
      </c>
      <c r="E12" s="10"/>
      <c r="F12" s="13"/>
      <c r="G12" s="142"/>
      <c r="H12" s="179" t="str">
        <f t="shared" si="0"/>
        <v/>
      </c>
    </row>
    <row r="13" spans="2:9" s="2" customFormat="1" ht="35.1" customHeight="1" x14ac:dyDescent="0.2">
      <c r="B13" s="10" t="s">
        <v>245</v>
      </c>
      <c r="C13" s="10" t="s">
        <v>346</v>
      </c>
      <c r="D13" s="28" t="s">
        <v>345</v>
      </c>
      <c r="E13" s="10" t="s">
        <v>0</v>
      </c>
      <c r="F13" s="13">
        <v>1</v>
      </c>
      <c r="G13" s="171">
        <v>0</v>
      </c>
      <c r="H13" s="143">
        <f>G13*F13</f>
        <v>0</v>
      </c>
    </row>
    <row r="14" spans="2:9" s="2" customFormat="1" ht="18" customHeight="1" x14ac:dyDescent="0.2">
      <c r="B14" s="10"/>
      <c r="C14" s="38"/>
      <c r="D14" s="25"/>
      <c r="E14" s="10"/>
      <c r="F14" s="13"/>
      <c r="G14" s="171"/>
      <c r="H14" s="143"/>
    </row>
    <row r="15" spans="2:9" s="2" customFormat="1" ht="18" customHeight="1" x14ac:dyDescent="0.2">
      <c r="B15" s="15">
        <v>6.2</v>
      </c>
      <c r="C15" s="10">
        <v>8.8000000000000007</v>
      </c>
      <c r="D15" s="24" t="s">
        <v>243</v>
      </c>
      <c r="E15" s="10"/>
      <c r="F15" s="13"/>
      <c r="G15" s="171"/>
      <c r="H15" s="143"/>
    </row>
    <row r="16" spans="2:9" s="2" customFormat="1" ht="35.1" customHeight="1" x14ac:dyDescent="0.2">
      <c r="B16" s="10" t="s">
        <v>395</v>
      </c>
      <c r="C16" s="10" t="s">
        <v>347</v>
      </c>
      <c r="D16" s="28" t="s">
        <v>244</v>
      </c>
      <c r="E16" s="10" t="s">
        <v>0</v>
      </c>
      <c r="F16" s="13">
        <v>1</v>
      </c>
      <c r="G16" s="171">
        <v>0</v>
      </c>
      <c r="H16" s="143">
        <f>G16*F16</f>
        <v>0</v>
      </c>
    </row>
    <row r="17" spans="2:8" s="2" customFormat="1" ht="18" customHeight="1" x14ac:dyDescent="0.2">
      <c r="B17" s="10"/>
      <c r="C17" s="10"/>
      <c r="D17" s="26"/>
      <c r="E17" s="10"/>
      <c r="F17" s="11"/>
      <c r="G17" s="142"/>
      <c r="H17" s="143" t="str">
        <f t="shared" si="0"/>
        <v/>
      </c>
    </row>
    <row r="18" spans="2:8" s="2" customFormat="1" ht="18" customHeight="1" x14ac:dyDescent="0.2">
      <c r="B18" s="10"/>
      <c r="C18" s="10"/>
      <c r="D18" s="26"/>
      <c r="E18" s="10"/>
      <c r="F18" s="11"/>
      <c r="G18" s="142"/>
      <c r="H18" s="143" t="str">
        <f t="shared" si="0"/>
        <v/>
      </c>
    </row>
    <row r="19" spans="2:8" s="2" customFormat="1" ht="18" customHeight="1" x14ac:dyDescent="0.2">
      <c r="B19" s="15"/>
      <c r="C19" s="10"/>
      <c r="D19" s="24"/>
      <c r="E19" s="10"/>
      <c r="F19" s="11"/>
      <c r="G19" s="142"/>
      <c r="H19" s="143" t="str">
        <f t="shared" si="0"/>
        <v/>
      </c>
    </row>
    <row r="20" spans="2:8" s="2" customFormat="1" ht="18" customHeight="1" x14ac:dyDescent="0.2">
      <c r="B20" s="15"/>
      <c r="C20" s="10"/>
      <c r="D20" s="27"/>
      <c r="E20" s="10"/>
      <c r="F20" s="11"/>
      <c r="G20" s="142"/>
      <c r="H20" s="143" t="str">
        <f t="shared" si="0"/>
        <v/>
      </c>
    </row>
    <row r="21" spans="2:8" s="2" customFormat="1" ht="18" customHeight="1" x14ac:dyDescent="0.2">
      <c r="B21" s="10"/>
      <c r="C21" s="10"/>
      <c r="D21" s="26"/>
      <c r="E21" s="10"/>
      <c r="F21" s="11"/>
      <c r="G21" s="142"/>
      <c r="H21" s="143" t="str">
        <f t="shared" si="0"/>
        <v/>
      </c>
    </row>
    <row r="22" spans="2:8" s="2" customFormat="1" ht="18" customHeight="1" x14ac:dyDescent="0.2">
      <c r="B22" s="10"/>
      <c r="C22" s="10"/>
      <c r="D22" s="26"/>
      <c r="E22" s="10"/>
      <c r="F22" s="11"/>
      <c r="G22" s="142"/>
      <c r="H22" s="143" t="str">
        <f t="shared" si="0"/>
        <v/>
      </c>
    </row>
    <row r="23" spans="2:8" ht="28.35" customHeight="1" x14ac:dyDescent="0.2">
      <c r="B23" s="5"/>
      <c r="C23" s="5"/>
      <c r="D23" s="5"/>
      <c r="E23" s="5"/>
      <c r="F23" s="5"/>
      <c r="G23" s="144"/>
      <c r="H23" s="144" t="str">
        <f t="shared" si="0"/>
        <v/>
      </c>
    </row>
    <row r="24" spans="2:8" s="132" customFormat="1" ht="20.100000000000001" customHeight="1" x14ac:dyDescent="0.2">
      <c r="B24" s="193" t="s">
        <v>246</v>
      </c>
      <c r="C24" s="193"/>
      <c r="D24" s="193"/>
      <c r="E24" s="193"/>
      <c r="F24" s="193"/>
      <c r="G24" s="193"/>
      <c r="H24" s="145">
        <f>SUM(H10:H23)</f>
        <v>0</v>
      </c>
    </row>
    <row r="25" spans="2:8" ht="17.100000000000001" customHeight="1" x14ac:dyDescent="0.2"/>
    <row r="26" spans="2:8" ht="17.100000000000001" customHeight="1" x14ac:dyDescent="0.2">
      <c r="B26" s="192" t="str">
        <f>'Fixed P&amp;Gs'!$B$44:$G$44</f>
        <v xml:space="preserve">INVERAAN CONT B WS BoQ </v>
      </c>
      <c r="C26" s="192"/>
      <c r="D26" s="192"/>
      <c r="E26" s="192"/>
      <c r="F26" s="192"/>
      <c r="G26" s="192"/>
      <c r="H26" s="146"/>
    </row>
  </sheetData>
  <mergeCells count="6">
    <mergeCell ref="B24:G24"/>
    <mergeCell ref="F4:H4"/>
    <mergeCell ref="B4:E4"/>
    <mergeCell ref="B26:G26"/>
    <mergeCell ref="B2:E2"/>
    <mergeCell ref="B3:E3"/>
  </mergeCells>
  <phoneticPr fontId="3" type="noConversion"/>
  <pageMargins left="0.55118110236220474" right="0.15748031496062992" top="0.39370078740157483" bottom="0.39370078740157483" header="0" footer="0.59055118110236227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K34"/>
  <sheetViews>
    <sheetView view="pageBreakPreview" zoomScale="96" zoomScaleNormal="100" zoomScaleSheetLayoutView="96" workbookViewId="0">
      <selection activeCell="G4" sqref="G4:I4"/>
    </sheetView>
  </sheetViews>
  <sheetFormatPr defaultRowHeight="12.75" x14ac:dyDescent="0.2"/>
  <cols>
    <col min="1" max="1" width="1.7109375" customWidth="1"/>
    <col min="2" max="3" width="8" customWidth="1"/>
    <col min="4" max="4" width="10.7109375" customWidth="1"/>
    <col min="5" max="5" width="35.5703125" customWidth="1"/>
    <col min="6" max="6" width="8.7109375" customWidth="1"/>
    <col min="7" max="7" width="11.28515625" customWidth="1"/>
    <col min="8" max="8" width="16" style="128" customWidth="1"/>
    <col min="9" max="9" width="19.5703125" style="128" customWidth="1"/>
    <col min="10" max="10" width="1.7109375" customWidth="1"/>
  </cols>
  <sheetData>
    <row r="1" spans="2:11" ht="15" customHeight="1" x14ac:dyDescent="0.2">
      <c r="B1" s="71"/>
      <c r="C1" s="71"/>
      <c r="D1" s="71"/>
      <c r="E1" s="71"/>
      <c r="F1" s="71"/>
      <c r="G1" s="71"/>
      <c r="H1" s="133"/>
      <c r="I1" s="134"/>
      <c r="J1" s="72"/>
    </row>
    <row r="2" spans="2:11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194"/>
      <c r="G2" s="78"/>
      <c r="H2" s="167"/>
      <c r="I2" s="167" t="str">
        <f>'Fixed P&amp;Gs'!H1</f>
        <v>ORB.INV_02.22</v>
      </c>
    </row>
    <row r="3" spans="2:11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195"/>
      <c r="G3" s="78"/>
      <c r="H3" s="167"/>
      <c r="I3" s="167"/>
    </row>
    <row r="4" spans="2:11" ht="18" customHeight="1" x14ac:dyDescent="0.2">
      <c r="B4" s="194" t="str">
        <f>'Fixed P&amp;Gs'!B4</f>
        <v>INVERAAN VILLAGE WATER SUPPLY</v>
      </c>
      <c r="C4" s="194"/>
      <c r="D4" s="194"/>
      <c r="E4" s="194"/>
      <c r="F4" s="194"/>
      <c r="G4" s="197" t="str">
        <f>'Fixed P&amp;Gs'!F4</f>
        <v>CONTRACT No INF-W27/2022/2023</v>
      </c>
      <c r="H4" s="197"/>
      <c r="I4" s="197"/>
    </row>
    <row r="5" spans="2:11" ht="18" customHeight="1" x14ac:dyDescent="0.2">
      <c r="B5" s="42" t="s">
        <v>425</v>
      </c>
      <c r="C5" s="191"/>
      <c r="D5" s="43"/>
      <c r="E5" s="44"/>
      <c r="F5" s="45"/>
      <c r="G5" s="45"/>
      <c r="H5" s="135"/>
      <c r="I5" s="173"/>
    </row>
    <row r="6" spans="2:11" ht="18" customHeight="1" x14ac:dyDescent="0.2">
      <c r="B6" s="46" t="s">
        <v>239</v>
      </c>
      <c r="C6" s="47"/>
      <c r="D6" s="47"/>
      <c r="E6" s="48"/>
      <c r="F6" s="47"/>
      <c r="G6" s="49"/>
      <c r="H6" s="137"/>
      <c r="I6" s="137"/>
    </row>
    <row r="7" spans="2:11" ht="4.9000000000000004" customHeight="1" x14ac:dyDescent="0.2">
      <c r="B7" s="1"/>
      <c r="C7" s="1"/>
      <c r="D7" s="1"/>
    </row>
    <row r="8" spans="2:11" s="132" customFormat="1" ht="25.15" customHeight="1" x14ac:dyDescent="0.2">
      <c r="B8" s="162" t="s">
        <v>238</v>
      </c>
      <c r="C8" s="162" t="s">
        <v>592</v>
      </c>
      <c r="D8" s="162" t="s">
        <v>237</v>
      </c>
      <c r="E8" s="163" t="s">
        <v>1</v>
      </c>
      <c r="F8" s="163" t="s">
        <v>2</v>
      </c>
      <c r="G8" s="163" t="s">
        <v>3</v>
      </c>
      <c r="H8" s="168" t="s">
        <v>4</v>
      </c>
      <c r="I8" s="168" t="s">
        <v>5</v>
      </c>
    </row>
    <row r="9" spans="2:11" ht="18" customHeight="1" x14ac:dyDescent="0.2">
      <c r="B9" s="6" t="s">
        <v>52</v>
      </c>
      <c r="C9" s="6"/>
      <c r="D9" s="4"/>
      <c r="E9" s="19" t="s">
        <v>96</v>
      </c>
      <c r="F9" s="19"/>
      <c r="G9" s="19"/>
      <c r="H9" s="140"/>
      <c r="I9" s="140"/>
    </row>
    <row r="10" spans="2:11" s="7" customFormat="1" ht="25.15" customHeight="1" x14ac:dyDescent="0.2">
      <c r="B10" s="20"/>
      <c r="C10" s="20"/>
      <c r="D10" s="20"/>
      <c r="E10" s="9" t="s">
        <v>97</v>
      </c>
      <c r="F10" s="8"/>
      <c r="G10" s="8"/>
      <c r="H10" s="141"/>
      <c r="I10" s="141"/>
    </row>
    <row r="11" spans="2:11" s="2" customFormat="1" ht="18" customHeight="1" x14ac:dyDescent="0.2">
      <c r="B11" s="10"/>
      <c r="C11" s="10"/>
      <c r="D11" s="10"/>
      <c r="E11" s="17"/>
      <c r="F11" s="12"/>
      <c r="G11" s="12"/>
      <c r="H11" s="142"/>
      <c r="I11" s="142"/>
    </row>
    <row r="12" spans="2:11" s="2" customFormat="1" ht="18" customHeight="1" x14ac:dyDescent="0.2">
      <c r="B12" s="15">
        <v>1.1000000000000001</v>
      </c>
      <c r="C12" s="15"/>
      <c r="D12" s="10"/>
      <c r="E12" s="57" t="s">
        <v>99</v>
      </c>
      <c r="F12" s="10"/>
      <c r="G12" s="11"/>
      <c r="H12" s="142"/>
      <c r="I12" s="143"/>
    </row>
    <row r="13" spans="2:11" s="2" customFormat="1" ht="23.85" customHeight="1" x14ac:dyDescent="0.2">
      <c r="B13" s="10" t="s">
        <v>47</v>
      </c>
      <c r="C13" s="10"/>
      <c r="D13" s="10" t="s">
        <v>256</v>
      </c>
      <c r="E13" s="25" t="s">
        <v>444</v>
      </c>
      <c r="F13" s="10" t="s">
        <v>105</v>
      </c>
      <c r="G13" s="58">
        <f>SUM(Pipelines1!G14:G19)+Pipelines1!G20</f>
        <v>80934</v>
      </c>
      <c r="H13" s="171">
        <v>0</v>
      </c>
      <c r="I13" s="143">
        <f>H13*G13</f>
        <v>0</v>
      </c>
    </row>
    <row r="14" spans="2:11" s="2" customFormat="1" ht="23.85" customHeight="1" x14ac:dyDescent="0.2">
      <c r="B14" s="10" t="s">
        <v>48</v>
      </c>
      <c r="C14" s="10"/>
      <c r="D14" s="10" t="s">
        <v>257</v>
      </c>
      <c r="E14" s="28" t="s">
        <v>249</v>
      </c>
      <c r="F14" s="10" t="s">
        <v>255</v>
      </c>
      <c r="G14" s="58">
        <f>ROUND(G13/2500,0)</f>
        <v>32</v>
      </c>
      <c r="H14" s="171">
        <v>0</v>
      </c>
      <c r="I14" s="143">
        <f t="shared" ref="I14:I30" si="0">H14*G14</f>
        <v>0</v>
      </c>
    </row>
    <row r="15" spans="2:11" s="2" customFormat="1" ht="23.85" customHeight="1" x14ac:dyDescent="0.2">
      <c r="B15" s="10" t="s">
        <v>247</v>
      </c>
      <c r="C15" s="10"/>
      <c r="D15" s="10" t="s">
        <v>258</v>
      </c>
      <c r="E15" s="28" t="s">
        <v>445</v>
      </c>
      <c r="F15" s="10" t="s">
        <v>118</v>
      </c>
      <c r="G15" s="58">
        <f>G13*0.8*0.15</f>
        <v>9712.08</v>
      </c>
      <c r="H15" s="171">
        <v>0</v>
      </c>
      <c r="I15" s="143">
        <f t="shared" si="0"/>
        <v>0</v>
      </c>
      <c r="J15" s="120"/>
      <c r="K15" s="120"/>
    </row>
    <row r="16" spans="2:11" s="2" customFormat="1" ht="23.85" customHeight="1" x14ac:dyDescent="0.2">
      <c r="B16" s="10" t="s">
        <v>248</v>
      </c>
      <c r="C16" s="10" t="s">
        <v>592</v>
      </c>
      <c r="D16" s="15"/>
      <c r="E16" s="25" t="s">
        <v>107</v>
      </c>
      <c r="F16" s="10" t="s">
        <v>106</v>
      </c>
      <c r="G16" s="58">
        <f>ROUND(G13/5000,0)</f>
        <v>16</v>
      </c>
      <c r="H16" s="171">
        <v>0</v>
      </c>
      <c r="I16" s="143">
        <f t="shared" si="0"/>
        <v>0</v>
      </c>
    </row>
    <row r="17" spans="2:11" s="2" customFormat="1" ht="23.85" customHeight="1" x14ac:dyDescent="0.2">
      <c r="B17" s="15"/>
      <c r="C17" s="15"/>
      <c r="D17" s="10"/>
      <c r="E17" s="24"/>
      <c r="F17" s="10"/>
      <c r="G17" s="58"/>
      <c r="H17" s="180"/>
      <c r="I17" s="143"/>
    </row>
    <row r="18" spans="2:11" s="2" customFormat="1" ht="18" customHeight="1" x14ac:dyDescent="0.2">
      <c r="B18" s="15">
        <v>1.2</v>
      </c>
      <c r="C18" s="15"/>
      <c r="D18" s="10" t="s">
        <v>371</v>
      </c>
      <c r="E18" s="24" t="s">
        <v>101</v>
      </c>
      <c r="F18" s="10"/>
      <c r="G18" s="58"/>
      <c r="H18" s="171"/>
      <c r="I18" s="143"/>
    </row>
    <row r="19" spans="2:11" s="2" customFormat="1" ht="34.5" customHeight="1" x14ac:dyDescent="0.2">
      <c r="B19" s="10" t="s">
        <v>8</v>
      </c>
      <c r="C19" s="10"/>
      <c r="D19" s="10"/>
      <c r="E19" s="28" t="s">
        <v>446</v>
      </c>
      <c r="F19" s="10" t="s">
        <v>105</v>
      </c>
      <c r="G19" s="58">
        <f>G13</f>
        <v>80934</v>
      </c>
      <c r="H19" s="171">
        <v>0</v>
      </c>
      <c r="I19" s="143">
        <f t="shared" si="0"/>
        <v>0</v>
      </c>
      <c r="J19" s="120"/>
      <c r="K19" s="120"/>
    </row>
    <row r="20" spans="2:11" s="2" customFormat="1" ht="35.1" customHeight="1" x14ac:dyDescent="0.2">
      <c r="B20" s="10" t="s">
        <v>9</v>
      </c>
      <c r="C20" s="10"/>
      <c r="D20" s="10"/>
      <c r="E20" s="28" t="s">
        <v>401</v>
      </c>
      <c r="F20" s="10" t="s">
        <v>105</v>
      </c>
      <c r="G20" s="58">
        <f>G19*0.05</f>
        <v>4046.7000000000003</v>
      </c>
      <c r="H20" s="171">
        <v>0</v>
      </c>
      <c r="I20" s="143">
        <f t="shared" si="0"/>
        <v>0</v>
      </c>
      <c r="J20" s="120"/>
      <c r="K20" s="120"/>
    </row>
    <row r="21" spans="2:11" s="2" customFormat="1" ht="34.5" customHeight="1" x14ac:dyDescent="0.2">
      <c r="B21" s="10" t="s">
        <v>17</v>
      </c>
      <c r="C21" s="10"/>
      <c r="D21" s="10"/>
      <c r="E21" s="28" t="s">
        <v>498</v>
      </c>
      <c r="F21" s="10" t="s">
        <v>106</v>
      </c>
      <c r="G21" s="58">
        <f>G19*0.025</f>
        <v>2023.3500000000001</v>
      </c>
      <c r="H21" s="171">
        <v>0</v>
      </c>
      <c r="I21" s="143">
        <f t="shared" si="0"/>
        <v>0</v>
      </c>
    </row>
    <row r="22" spans="2:11" s="2" customFormat="1" ht="34.5" customHeight="1" x14ac:dyDescent="0.2">
      <c r="B22" s="10" t="s">
        <v>236</v>
      </c>
      <c r="C22" s="10"/>
      <c r="D22" s="10"/>
      <c r="E22" s="28" t="s">
        <v>499</v>
      </c>
      <c r="F22" s="10" t="s">
        <v>106</v>
      </c>
      <c r="G22" s="58">
        <f>G19*0.8*0.3</f>
        <v>19424.16</v>
      </c>
      <c r="H22" s="171">
        <v>0</v>
      </c>
      <c r="I22" s="143">
        <f t="shared" si="0"/>
        <v>0</v>
      </c>
      <c r="J22" s="120"/>
      <c r="K22" s="120"/>
    </row>
    <row r="23" spans="2:11" s="2" customFormat="1" ht="34.5" customHeight="1" x14ac:dyDescent="0.2">
      <c r="B23" s="10" t="s">
        <v>251</v>
      </c>
      <c r="C23" s="10"/>
      <c r="D23" s="10"/>
      <c r="E23" s="28" t="s">
        <v>103</v>
      </c>
      <c r="F23" s="10" t="s">
        <v>106</v>
      </c>
      <c r="G23" s="58">
        <f>G19*0.15*0.8*0.5</f>
        <v>4856.04</v>
      </c>
      <c r="H23" s="171">
        <v>0</v>
      </c>
      <c r="I23" s="143">
        <f t="shared" si="0"/>
        <v>0</v>
      </c>
      <c r="J23" s="120"/>
      <c r="K23" s="120"/>
    </row>
    <row r="24" spans="2:11" s="2" customFormat="1" ht="18" customHeight="1" x14ac:dyDescent="0.2">
      <c r="B24" s="10" t="s">
        <v>252</v>
      </c>
      <c r="C24" s="10"/>
      <c r="D24" s="10"/>
      <c r="E24" s="26" t="s">
        <v>104</v>
      </c>
      <c r="F24" s="10" t="s">
        <v>106</v>
      </c>
      <c r="G24" s="58">
        <f>G19*0.15*0.8*0.1</f>
        <v>971.20800000000008</v>
      </c>
      <c r="H24" s="171">
        <v>0</v>
      </c>
      <c r="I24" s="143">
        <f t="shared" si="0"/>
        <v>0</v>
      </c>
    </row>
    <row r="25" spans="2:11" s="2" customFormat="1" ht="23.85" customHeight="1" x14ac:dyDescent="0.2">
      <c r="B25" s="10"/>
      <c r="C25" s="10"/>
      <c r="D25" s="10"/>
      <c r="E25" s="26"/>
      <c r="F25" s="10"/>
      <c r="G25" s="58"/>
      <c r="H25" s="172"/>
      <c r="I25" s="143"/>
    </row>
    <row r="26" spans="2:11" s="2" customFormat="1" ht="18" customHeight="1" x14ac:dyDescent="0.2">
      <c r="B26" s="15">
        <v>1.3</v>
      </c>
      <c r="C26" s="15" t="s">
        <v>592</v>
      </c>
      <c r="D26" s="10" t="s">
        <v>371</v>
      </c>
      <c r="E26" s="24" t="s">
        <v>102</v>
      </c>
      <c r="F26" s="10"/>
      <c r="G26" s="58"/>
      <c r="H26" s="172"/>
      <c r="I26" s="143"/>
    </row>
    <row r="27" spans="2:11" s="2" customFormat="1" ht="34.5" customHeight="1" x14ac:dyDescent="0.2">
      <c r="B27" s="10" t="s">
        <v>18</v>
      </c>
      <c r="C27" s="10"/>
      <c r="D27" s="10"/>
      <c r="E27" s="28" t="s">
        <v>259</v>
      </c>
      <c r="F27" s="10" t="s">
        <v>105</v>
      </c>
      <c r="G27" s="58">
        <f>G19</f>
        <v>80934</v>
      </c>
      <c r="H27" s="172">
        <v>0</v>
      </c>
      <c r="I27" s="143">
        <f t="shared" si="0"/>
        <v>0</v>
      </c>
      <c r="J27" s="120"/>
      <c r="K27" s="120"/>
    </row>
    <row r="28" spans="2:11" s="2" customFormat="1" ht="34.5" customHeight="1" x14ac:dyDescent="0.2">
      <c r="B28" s="10" t="s">
        <v>19</v>
      </c>
      <c r="C28" s="10"/>
      <c r="D28" s="10"/>
      <c r="E28" s="28" t="s">
        <v>260</v>
      </c>
      <c r="F28" s="10" t="s">
        <v>105</v>
      </c>
      <c r="G28" s="58">
        <f>G20</f>
        <v>4046.7000000000003</v>
      </c>
      <c r="H28" s="172">
        <v>0</v>
      </c>
      <c r="I28" s="143">
        <f t="shared" si="0"/>
        <v>0</v>
      </c>
      <c r="J28" s="120"/>
      <c r="K28" s="120"/>
    </row>
    <row r="29" spans="2:11" s="2" customFormat="1" ht="34.5" customHeight="1" x14ac:dyDescent="0.2">
      <c r="B29" s="10" t="s">
        <v>21</v>
      </c>
      <c r="C29" s="10"/>
      <c r="D29" s="10"/>
      <c r="E29" s="28" t="s">
        <v>500</v>
      </c>
      <c r="F29" s="10" t="s">
        <v>106</v>
      </c>
      <c r="G29" s="58">
        <f>G21</f>
        <v>2023.3500000000001</v>
      </c>
      <c r="H29" s="172">
        <v>0</v>
      </c>
      <c r="I29" s="143">
        <f t="shared" si="0"/>
        <v>0</v>
      </c>
    </row>
    <row r="30" spans="2:11" s="2" customFormat="1" ht="34.5" customHeight="1" x14ac:dyDescent="0.2">
      <c r="B30" s="10" t="s">
        <v>22</v>
      </c>
      <c r="C30" s="10"/>
      <c r="D30" s="10"/>
      <c r="E30" s="28" t="s">
        <v>501</v>
      </c>
      <c r="F30" s="10" t="s">
        <v>106</v>
      </c>
      <c r="G30" s="58">
        <f>G23</f>
        <v>4856.04</v>
      </c>
      <c r="H30" s="172">
        <v>0</v>
      </c>
      <c r="I30" s="143">
        <f t="shared" si="0"/>
        <v>0</v>
      </c>
      <c r="J30" s="120"/>
      <c r="K30" s="120"/>
    </row>
    <row r="31" spans="2:11" s="2" customFormat="1" ht="23.85" customHeight="1" x14ac:dyDescent="0.2">
      <c r="B31" s="10"/>
      <c r="C31" s="10"/>
      <c r="D31" s="10"/>
      <c r="E31" s="28"/>
      <c r="F31" s="10"/>
      <c r="G31" s="58"/>
      <c r="H31" s="172"/>
      <c r="I31" s="143"/>
    </row>
    <row r="32" spans="2:11" s="132" customFormat="1" ht="20.100000000000001" customHeight="1" x14ac:dyDescent="0.2">
      <c r="B32" s="193" t="s">
        <v>276</v>
      </c>
      <c r="C32" s="193"/>
      <c r="D32" s="193"/>
      <c r="E32" s="193"/>
      <c r="F32" s="193"/>
      <c r="G32" s="193"/>
      <c r="H32" s="193"/>
      <c r="I32" s="145">
        <f>SUM(I13:I30)</f>
        <v>0</v>
      </c>
    </row>
    <row r="33" spans="2:9" ht="17.100000000000001" customHeight="1" x14ac:dyDescent="0.2"/>
    <row r="34" spans="2:9" ht="17.100000000000001" customHeight="1" x14ac:dyDescent="0.2">
      <c r="B34" s="192" t="str">
        <f>'Fixed P&amp;Gs'!$B$44:$G$44</f>
        <v xml:space="preserve">INVERAAN CONT B WS BoQ </v>
      </c>
      <c r="C34" s="192"/>
      <c r="D34" s="192"/>
      <c r="E34" s="192"/>
      <c r="F34" s="192"/>
      <c r="G34" s="192"/>
      <c r="H34" s="192"/>
      <c r="I34" s="146"/>
    </row>
  </sheetData>
  <mergeCells count="6">
    <mergeCell ref="B32:H32"/>
    <mergeCell ref="G4:I4"/>
    <mergeCell ref="B4:F4"/>
    <mergeCell ref="B34:H34"/>
    <mergeCell ref="B2:F2"/>
    <mergeCell ref="B3:F3"/>
  </mergeCells>
  <phoneticPr fontId="3" type="noConversion"/>
  <pageMargins left="0.55118110236220474" right="0.15748031496062992" top="0.39370078740157483" bottom="0.39370078740157483" header="0" footer="0.59055118110236227"/>
  <pageSetup paperSize="9" scale="8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K36"/>
  <sheetViews>
    <sheetView view="pageBreakPreview" zoomScale="96" zoomScaleNormal="100" zoomScaleSheetLayoutView="96" workbookViewId="0">
      <selection activeCell="G4" sqref="G4:I4"/>
    </sheetView>
  </sheetViews>
  <sheetFormatPr defaultRowHeight="12.75" x14ac:dyDescent="0.2"/>
  <cols>
    <col min="1" max="1" width="1.7109375" customWidth="1"/>
    <col min="2" max="3" width="8.5703125" customWidth="1"/>
    <col min="4" max="4" width="10" customWidth="1"/>
    <col min="5" max="5" width="35.5703125" customWidth="1"/>
    <col min="6" max="6" width="8.7109375" customWidth="1"/>
    <col min="7" max="7" width="11.28515625" customWidth="1"/>
    <col min="8" max="8" width="15.85546875" style="128" customWidth="1"/>
    <col min="9" max="9" width="19.28515625" style="128" customWidth="1"/>
    <col min="10" max="10" width="1.7109375" customWidth="1"/>
  </cols>
  <sheetData>
    <row r="1" spans="2:11" ht="15" customHeight="1" x14ac:dyDescent="0.2">
      <c r="B1" s="71"/>
      <c r="C1" s="71"/>
      <c r="D1" s="71"/>
      <c r="E1" s="71"/>
      <c r="F1" s="71"/>
      <c r="G1" s="71"/>
      <c r="H1" s="133"/>
      <c r="I1" s="134"/>
      <c r="J1" s="72"/>
    </row>
    <row r="2" spans="2:11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194"/>
      <c r="G2" s="78"/>
      <c r="H2" s="167"/>
      <c r="I2" s="167" t="str">
        <f>'Fixed P&amp;Gs'!H1</f>
        <v>ORB.INV_02.22</v>
      </c>
    </row>
    <row r="3" spans="2:11" ht="18" customHeight="1" x14ac:dyDescent="0.2">
      <c r="B3" s="195" t="str">
        <f>'Fixed P&amp;Gs'!B3</f>
        <v xml:space="preserve">SCHEDULE OF QUANTITIES: </v>
      </c>
      <c r="C3" s="195"/>
      <c r="D3" s="195"/>
      <c r="E3" s="195"/>
      <c r="F3" s="195"/>
      <c r="G3" s="78"/>
      <c r="H3" s="167"/>
      <c r="I3" s="167"/>
    </row>
    <row r="4" spans="2:11" ht="18" customHeight="1" x14ac:dyDescent="0.2">
      <c r="B4" s="194" t="str">
        <f>'Fixed P&amp;Gs'!B4</f>
        <v>INVERAAN VILLAGE WATER SUPPLY</v>
      </c>
      <c r="C4" s="194"/>
      <c r="D4" s="194"/>
      <c r="E4" s="194"/>
      <c r="F4" s="194"/>
      <c r="G4" s="197" t="str">
        <f>'Fixed P&amp;Gs'!F4</f>
        <v>CONTRACT No INF-W27/2022/2023</v>
      </c>
      <c r="H4" s="197"/>
      <c r="I4" s="197"/>
    </row>
    <row r="5" spans="2:11" ht="18" customHeight="1" x14ac:dyDescent="0.2">
      <c r="B5" s="42" t="s">
        <v>425</v>
      </c>
      <c r="C5" s="191"/>
      <c r="D5" s="43"/>
      <c r="E5" s="44"/>
      <c r="F5" s="45"/>
      <c r="G5" s="45"/>
      <c r="H5" s="135"/>
      <c r="I5" s="173"/>
    </row>
    <row r="6" spans="2:11" ht="18" customHeight="1" x14ac:dyDescent="0.2">
      <c r="B6" s="46" t="s">
        <v>239</v>
      </c>
      <c r="C6" s="47"/>
      <c r="D6" s="47"/>
      <c r="E6" s="48"/>
      <c r="F6" s="47"/>
      <c r="G6" s="49"/>
      <c r="H6" s="137"/>
      <c r="I6" s="137"/>
    </row>
    <row r="7" spans="2:11" ht="4.9000000000000004" customHeight="1" x14ac:dyDescent="0.2">
      <c r="B7" s="1"/>
      <c r="C7" s="1"/>
      <c r="D7" s="1"/>
    </row>
    <row r="8" spans="2:11" s="132" customFormat="1" ht="25.15" customHeight="1" x14ac:dyDescent="0.2">
      <c r="B8" s="162" t="s">
        <v>238</v>
      </c>
      <c r="C8" s="162" t="s">
        <v>592</v>
      </c>
      <c r="D8" s="162" t="s">
        <v>237</v>
      </c>
      <c r="E8" s="163" t="s">
        <v>1</v>
      </c>
      <c r="F8" s="163" t="s">
        <v>2</v>
      </c>
      <c r="G8" s="163" t="s">
        <v>3</v>
      </c>
      <c r="H8" s="168" t="s">
        <v>4</v>
      </c>
      <c r="I8" s="168" t="s">
        <v>5</v>
      </c>
    </row>
    <row r="9" spans="2:11" s="132" customFormat="1" ht="20.100000000000001" customHeight="1" x14ac:dyDescent="0.2">
      <c r="B9" s="193" t="s">
        <v>277</v>
      </c>
      <c r="C9" s="193"/>
      <c r="D9" s="193"/>
      <c r="E9" s="193"/>
      <c r="F9" s="193"/>
      <c r="G9" s="193"/>
      <c r="H9" s="193"/>
      <c r="I9" s="174">
        <f>Earthworks_Trench!I32</f>
        <v>0</v>
      </c>
    </row>
    <row r="10" spans="2:11" ht="18" customHeight="1" x14ac:dyDescent="0.2">
      <c r="B10" s="6" t="s">
        <v>52</v>
      </c>
      <c r="C10" s="6"/>
      <c r="D10" s="4"/>
      <c r="E10" s="19" t="s">
        <v>281</v>
      </c>
      <c r="F10" s="19"/>
      <c r="G10" s="19"/>
      <c r="H10" s="140"/>
      <c r="I10" s="174"/>
    </row>
    <row r="11" spans="2:11" s="7" customFormat="1" ht="25.15" customHeight="1" x14ac:dyDescent="0.2">
      <c r="B11" s="20"/>
      <c r="C11" s="20"/>
      <c r="D11" s="20"/>
      <c r="E11" s="9" t="s">
        <v>97</v>
      </c>
      <c r="F11" s="8"/>
      <c r="G11" s="8"/>
      <c r="H11" s="141"/>
      <c r="I11" s="175"/>
    </row>
    <row r="12" spans="2:11" s="7" customFormat="1" ht="18" customHeight="1" x14ac:dyDescent="0.2">
      <c r="B12" s="20"/>
      <c r="C12" s="20"/>
      <c r="D12" s="20"/>
      <c r="E12" s="9"/>
      <c r="F12" s="8"/>
      <c r="G12" s="8"/>
      <c r="H12" s="141"/>
      <c r="I12" s="175"/>
    </row>
    <row r="13" spans="2:11" s="7" customFormat="1" ht="18" customHeight="1" x14ac:dyDescent="0.2">
      <c r="B13" s="15">
        <v>1.4</v>
      </c>
      <c r="C13" s="15" t="s">
        <v>592</v>
      </c>
      <c r="D13" s="10" t="s">
        <v>372</v>
      </c>
      <c r="E13" s="24" t="s">
        <v>108</v>
      </c>
      <c r="F13" s="10"/>
      <c r="G13" s="11"/>
      <c r="H13" s="141"/>
      <c r="I13" s="175"/>
    </row>
    <row r="14" spans="2:11" s="7" customFormat="1" ht="34.5" customHeight="1" x14ac:dyDescent="0.2">
      <c r="B14" s="10" t="s">
        <v>253</v>
      </c>
      <c r="C14" s="10"/>
      <c r="D14" s="10"/>
      <c r="E14" s="29" t="s">
        <v>109</v>
      </c>
      <c r="F14" s="10" t="s">
        <v>106</v>
      </c>
      <c r="G14" s="13">
        <f>Earthworks_Trench!G13*0.8*0.85*1.05</f>
        <v>57786.876000000004</v>
      </c>
      <c r="H14" s="172">
        <v>0</v>
      </c>
      <c r="I14" s="175">
        <f>H14*G14</f>
        <v>0</v>
      </c>
      <c r="J14" s="121"/>
      <c r="K14" s="121"/>
    </row>
    <row r="15" spans="2:11" s="7" customFormat="1" ht="34.5" customHeight="1" x14ac:dyDescent="0.2">
      <c r="B15" s="10" t="s">
        <v>254</v>
      </c>
      <c r="C15" s="10"/>
      <c r="D15" s="10"/>
      <c r="E15" s="29" t="s">
        <v>441</v>
      </c>
      <c r="F15" s="10" t="s">
        <v>106</v>
      </c>
      <c r="G15" s="13">
        <f>Earthworks_Trench!G13*0.8*0.9*0.05*1.05</f>
        <v>3059.3052000000002</v>
      </c>
      <c r="H15" s="172">
        <v>0</v>
      </c>
      <c r="I15" s="175">
        <f t="shared" ref="I15:I28" si="0">H15*G15</f>
        <v>0</v>
      </c>
    </row>
    <row r="16" spans="2:11" s="7" customFormat="1" ht="20.85" customHeight="1" x14ac:dyDescent="0.2">
      <c r="B16" s="20"/>
      <c r="C16" s="20"/>
      <c r="D16" s="20"/>
      <c r="E16" s="9"/>
      <c r="F16" s="8"/>
      <c r="G16" s="8"/>
      <c r="H16" s="172"/>
      <c r="I16" s="175"/>
    </row>
    <row r="17" spans="2:11" s="2" customFormat="1" ht="18" customHeight="1" x14ac:dyDescent="0.2">
      <c r="B17" s="15">
        <v>1.5</v>
      </c>
      <c r="C17" s="15"/>
      <c r="D17" s="38"/>
      <c r="E17" s="24" t="s">
        <v>100</v>
      </c>
      <c r="F17" s="10"/>
      <c r="G17" s="11"/>
      <c r="H17" s="172"/>
      <c r="I17" s="175"/>
    </row>
    <row r="18" spans="2:11" s="2" customFormat="1" ht="34.5" customHeight="1" x14ac:dyDescent="0.2">
      <c r="B18" s="10" t="s">
        <v>265</v>
      </c>
      <c r="C18" s="10"/>
      <c r="D18" s="10" t="s">
        <v>261</v>
      </c>
      <c r="E18" s="8" t="s">
        <v>110</v>
      </c>
      <c r="F18" s="10" t="s">
        <v>106</v>
      </c>
      <c r="G18" s="13">
        <f>G14*0.045*1.05</f>
        <v>2730.4298910000002</v>
      </c>
      <c r="H18" s="172">
        <v>0</v>
      </c>
      <c r="I18" s="175">
        <f t="shared" si="0"/>
        <v>0</v>
      </c>
    </row>
    <row r="19" spans="2:11" s="31" customFormat="1" ht="34.5" customHeight="1" x14ac:dyDescent="0.2">
      <c r="B19" s="10" t="s">
        <v>266</v>
      </c>
      <c r="C19" s="10"/>
      <c r="D19" s="20" t="s">
        <v>262</v>
      </c>
      <c r="E19" s="8" t="s">
        <v>111</v>
      </c>
      <c r="F19" s="10" t="s">
        <v>106</v>
      </c>
      <c r="G19" s="13">
        <f>G14*0.025*1.05</f>
        <v>1516.9054950000004</v>
      </c>
      <c r="H19" s="172">
        <v>0</v>
      </c>
      <c r="I19" s="175">
        <f t="shared" si="0"/>
        <v>0</v>
      </c>
      <c r="K19" s="32"/>
    </row>
    <row r="20" spans="2:11" ht="34.5" customHeight="1" x14ac:dyDescent="0.2">
      <c r="B20" s="10" t="s">
        <v>267</v>
      </c>
      <c r="C20" s="10"/>
      <c r="D20" s="10" t="s">
        <v>263</v>
      </c>
      <c r="E20" s="8" t="s">
        <v>112</v>
      </c>
      <c r="F20" s="10" t="s">
        <v>0</v>
      </c>
      <c r="G20" s="13">
        <v>1</v>
      </c>
      <c r="H20" s="172">
        <v>0</v>
      </c>
      <c r="I20" s="175">
        <f t="shared" si="0"/>
        <v>0</v>
      </c>
      <c r="K20" s="3"/>
    </row>
    <row r="21" spans="2:11" ht="34.5" customHeight="1" x14ac:dyDescent="0.2">
      <c r="B21" s="10" t="s">
        <v>268</v>
      </c>
      <c r="C21" s="10"/>
      <c r="D21" s="10" t="s">
        <v>264</v>
      </c>
      <c r="E21" s="8" t="s">
        <v>114</v>
      </c>
      <c r="F21" s="10" t="s">
        <v>106</v>
      </c>
      <c r="G21" s="13">
        <f>G15</f>
        <v>3059.3052000000002</v>
      </c>
      <c r="H21" s="172">
        <v>0</v>
      </c>
      <c r="I21" s="175">
        <f t="shared" si="0"/>
        <v>0</v>
      </c>
      <c r="K21" s="3"/>
    </row>
    <row r="22" spans="2:11" ht="34.5" customHeight="1" x14ac:dyDescent="0.2">
      <c r="B22" s="10" t="s">
        <v>269</v>
      </c>
      <c r="C22" s="10"/>
      <c r="D22" s="10" t="s">
        <v>264</v>
      </c>
      <c r="E22" s="8" t="s">
        <v>113</v>
      </c>
      <c r="F22" s="10" t="s">
        <v>106</v>
      </c>
      <c r="G22" s="13">
        <f>G21*0.6</f>
        <v>1835.58312</v>
      </c>
      <c r="H22" s="172">
        <v>0</v>
      </c>
      <c r="I22" s="175">
        <f t="shared" si="0"/>
        <v>0</v>
      </c>
      <c r="J22" s="1"/>
      <c r="K22" s="3"/>
    </row>
    <row r="23" spans="2:11" ht="20.85" customHeight="1" x14ac:dyDescent="0.2">
      <c r="B23" s="10"/>
      <c r="C23" s="10"/>
      <c r="D23" s="10"/>
      <c r="E23" s="8"/>
      <c r="F23" s="10"/>
      <c r="G23" s="11"/>
      <c r="H23" s="172"/>
      <c r="I23" s="175"/>
      <c r="K23" s="3"/>
    </row>
    <row r="24" spans="2:11" ht="18" customHeight="1" x14ac:dyDescent="0.2">
      <c r="B24" s="15">
        <v>1.6</v>
      </c>
      <c r="C24" s="15"/>
      <c r="D24" s="10"/>
      <c r="E24" s="17" t="s">
        <v>115</v>
      </c>
      <c r="F24" s="10"/>
      <c r="G24" s="11"/>
      <c r="H24" s="172"/>
      <c r="I24" s="175"/>
      <c r="K24" s="3"/>
    </row>
    <row r="25" spans="2:11" ht="23.85" customHeight="1" x14ac:dyDescent="0.2">
      <c r="B25" s="10" t="s">
        <v>270</v>
      </c>
      <c r="C25" s="10"/>
      <c r="D25" s="10" t="s">
        <v>274</v>
      </c>
      <c r="E25" s="8" t="s">
        <v>116</v>
      </c>
      <c r="F25" s="10" t="s">
        <v>129</v>
      </c>
      <c r="G25" s="13">
        <f>ROUND(G19,0)</f>
        <v>1517</v>
      </c>
      <c r="H25" s="172">
        <v>0</v>
      </c>
      <c r="I25" s="175">
        <f t="shared" si="0"/>
        <v>0</v>
      </c>
      <c r="K25" s="3"/>
    </row>
    <row r="26" spans="2:11" ht="20.85" customHeight="1" x14ac:dyDescent="0.2">
      <c r="B26" s="15"/>
      <c r="C26" s="15"/>
      <c r="D26" s="10"/>
      <c r="E26" s="17"/>
      <c r="F26" s="10"/>
      <c r="G26" s="11"/>
      <c r="H26" s="172"/>
      <c r="I26" s="175"/>
      <c r="K26" s="3"/>
    </row>
    <row r="27" spans="2:11" ht="18" customHeight="1" x14ac:dyDescent="0.2">
      <c r="B27" s="15">
        <v>1.7</v>
      </c>
      <c r="C27" s="15"/>
      <c r="D27" s="10"/>
      <c r="E27" s="17" t="s">
        <v>117</v>
      </c>
      <c r="F27" s="10"/>
      <c r="G27" s="11"/>
      <c r="H27" s="172"/>
      <c r="I27" s="175"/>
      <c r="K27" s="3"/>
    </row>
    <row r="28" spans="2:11" ht="23.85" customHeight="1" x14ac:dyDescent="0.2">
      <c r="B28" s="10" t="s">
        <v>271</v>
      </c>
      <c r="C28" s="10" t="s">
        <v>592</v>
      </c>
      <c r="D28" s="10" t="s">
        <v>275</v>
      </c>
      <c r="E28" s="8" t="s">
        <v>280</v>
      </c>
      <c r="F28" s="10" t="s">
        <v>255</v>
      </c>
      <c r="G28" s="13">
        <f>ROUND(Earthworks_Trench!G13/2500,0)</f>
        <v>32</v>
      </c>
      <c r="H28" s="172">
        <v>0</v>
      </c>
      <c r="I28" s="175">
        <f t="shared" si="0"/>
        <v>0</v>
      </c>
    </row>
    <row r="29" spans="2:11" ht="20.85" customHeight="1" x14ac:dyDescent="0.2">
      <c r="B29" s="23"/>
      <c r="C29" s="23"/>
      <c r="D29" s="10"/>
      <c r="E29" s="12"/>
      <c r="F29" s="23"/>
      <c r="G29" s="23"/>
      <c r="H29" s="172"/>
      <c r="I29" s="143"/>
    </row>
    <row r="30" spans="2:11" ht="18" customHeight="1" x14ac:dyDescent="0.2">
      <c r="B30" s="15">
        <v>1.8</v>
      </c>
      <c r="C30" s="15"/>
      <c r="D30" s="10"/>
      <c r="E30" s="57" t="s">
        <v>119</v>
      </c>
      <c r="F30" s="10"/>
      <c r="G30" s="11"/>
      <c r="H30" s="172"/>
      <c r="I30" s="143" t="str">
        <f>IF(G30="",IF(F30="","","Rate Only"),"")</f>
        <v/>
      </c>
    </row>
    <row r="31" spans="2:11" ht="23.85" customHeight="1" x14ac:dyDescent="0.2">
      <c r="B31" s="10" t="s">
        <v>272</v>
      </c>
      <c r="C31" s="10"/>
      <c r="D31" s="10" t="s">
        <v>279</v>
      </c>
      <c r="E31" s="12" t="s">
        <v>120</v>
      </c>
      <c r="F31" s="10" t="s">
        <v>118</v>
      </c>
      <c r="G31" s="11"/>
      <c r="H31" s="172">
        <v>0</v>
      </c>
      <c r="I31" s="143" t="str">
        <f>IF(G31="",IF(F31="","","Rate Only"),"")</f>
        <v>Rate Only</v>
      </c>
    </row>
    <row r="32" spans="2:11" ht="23.85" customHeight="1" x14ac:dyDescent="0.2">
      <c r="B32" s="10" t="s">
        <v>273</v>
      </c>
      <c r="C32" s="10" t="s">
        <v>592</v>
      </c>
      <c r="D32" s="38"/>
      <c r="E32" s="12" t="s">
        <v>278</v>
      </c>
      <c r="F32" s="10" t="s">
        <v>118</v>
      </c>
      <c r="G32" s="36">
        <f>Earthworks_Trench!G13*0.8*0.15*1.05</f>
        <v>10197.684000000001</v>
      </c>
      <c r="H32" s="172">
        <v>0</v>
      </c>
      <c r="I32" s="143">
        <f>H32*G32</f>
        <v>0</v>
      </c>
      <c r="J32" s="122"/>
      <c r="K32" s="122"/>
    </row>
    <row r="33" spans="2:9" ht="18" customHeight="1" x14ac:dyDescent="0.2">
      <c r="B33" s="23"/>
      <c r="C33" s="23"/>
      <c r="D33" s="23"/>
      <c r="E33" s="12"/>
      <c r="F33" s="10"/>
      <c r="G33" s="23"/>
      <c r="H33" s="182"/>
      <c r="I33" s="142"/>
    </row>
    <row r="34" spans="2:9" s="132" customFormat="1" ht="20.100000000000001" customHeight="1" x14ac:dyDescent="0.2">
      <c r="B34" s="193" t="s">
        <v>250</v>
      </c>
      <c r="C34" s="193"/>
      <c r="D34" s="193"/>
      <c r="E34" s="193"/>
      <c r="F34" s="193"/>
      <c r="G34" s="193"/>
      <c r="H34" s="193"/>
      <c r="I34" s="145">
        <f>SUM(I9:I32)</f>
        <v>0</v>
      </c>
    </row>
    <row r="35" spans="2:9" ht="17.100000000000001" customHeight="1" x14ac:dyDescent="0.2"/>
    <row r="36" spans="2:9" ht="17.100000000000001" customHeight="1" x14ac:dyDescent="0.2">
      <c r="B36" s="192" t="str">
        <f>'Fixed P&amp;Gs'!$B$44:$G$44</f>
        <v xml:space="preserve">INVERAAN CONT B WS BoQ </v>
      </c>
      <c r="C36" s="192"/>
      <c r="D36" s="192"/>
      <c r="E36" s="192"/>
      <c r="F36" s="192"/>
      <c r="G36" s="192"/>
      <c r="H36" s="192"/>
      <c r="I36" s="146"/>
    </row>
  </sheetData>
  <mergeCells count="7">
    <mergeCell ref="B36:H36"/>
    <mergeCell ref="B2:F2"/>
    <mergeCell ref="B3:F3"/>
    <mergeCell ref="B34:H34"/>
    <mergeCell ref="B9:H9"/>
    <mergeCell ref="G4:I4"/>
    <mergeCell ref="B4:F4"/>
  </mergeCells>
  <phoneticPr fontId="3" type="noConversion"/>
  <pageMargins left="0.55118110236220474" right="0.15748031496062992" top="0.39370078740157483" bottom="0.39370078740157483" header="0" footer="0.59055118110236227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J28"/>
  <sheetViews>
    <sheetView view="pageBreakPreview" zoomScale="96" zoomScaleNormal="100" zoomScaleSheetLayoutView="96" workbookViewId="0">
      <selection activeCell="G4" sqref="G4:I4"/>
    </sheetView>
  </sheetViews>
  <sheetFormatPr defaultRowHeight="12.75" x14ac:dyDescent="0.2"/>
  <cols>
    <col min="1" max="1" width="1.7109375" customWidth="1"/>
    <col min="2" max="3" width="9.5703125" customWidth="1"/>
    <col min="4" max="4" width="10" customWidth="1"/>
    <col min="5" max="5" width="35.5703125" customWidth="1"/>
    <col min="6" max="6" width="8.7109375" customWidth="1"/>
    <col min="7" max="7" width="11" customWidth="1"/>
    <col min="8" max="8" width="16.140625" style="128" customWidth="1"/>
    <col min="9" max="9" width="19.7109375" style="128" customWidth="1"/>
    <col min="10" max="10" width="1.7109375" customWidth="1"/>
  </cols>
  <sheetData>
    <row r="1" spans="2:10" ht="15" customHeight="1" x14ac:dyDescent="0.2">
      <c r="B1" s="71"/>
      <c r="C1" s="71"/>
      <c r="D1" s="71"/>
      <c r="E1" s="71"/>
      <c r="F1" s="71"/>
      <c r="G1" s="71"/>
      <c r="H1" s="133"/>
      <c r="I1" s="134"/>
      <c r="J1" s="72"/>
    </row>
    <row r="2" spans="2:10" ht="18" customHeight="1" x14ac:dyDescent="0.2">
      <c r="B2" s="194" t="str">
        <f>'Fixed P&amp;Gs'!B2</f>
        <v xml:space="preserve">CAPRICORN DISTRICT MUNICIPALITY - LIMPOPO PROVINCE </v>
      </c>
      <c r="C2" s="194"/>
      <c r="D2" s="194"/>
      <c r="E2" s="194"/>
      <c r="F2" s="194"/>
      <c r="G2" s="78"/>
      <c r="H2" s="167"/>
      <c r="I2" s="167" t="str">
        <f>'Fixed P&amp;Gs'!H1</f>
        <v>ORB.INV_02.22</v>
      </c>
    </row>
    <row r="3" spans="2:10" ht="18" customHeight="1" x14ac:dyDescent="0.2">
      <c r="B3" s="194" t="str">
        <f>'Fixed P&amp;Gs'!B3</f>
        <v xml:space="preserve">SCHEDULE OF QUANTITIES: </v>
      </c>
      <c r="C3" s="194"/>
      <c r="D3" s="194"/>
      <c r="E3" s="194"/>
      <c r="F3" s="194"/>
      <c r="G3" s="78"/>
      <c r="H3" s="167"/>
      <c r="I3" s="167"/>
    </row>
    <row r="4" spans="2:10" ht="18" customHeight="1" x14ac:dyDescent="0.2">
      <c r="B4" s="194" t="str">
        <f>'Fixed P&amp;Gs'!B4</f>
        <v>INVERAAN VILLAGE WATER SUPPLY</v>
      </c>
      <c r="C4" s="194"/>
      <c r="D4" s="194"/>
      <c r="E4" s="194"/>
      <c r="F4" s="194"/>
      <c r="G4" s="197" t="str">
        <f>'Fixed P&amp;Gs'!F4</f>
        <v>CONTRACT No INF-W27/2022/2023</v>
      </c>
      <c r="H4" s="197"/>
      <c r="I4" s="197"/>
    </row>
    <row r="5" spans="2:10" ht="18" customHeight="1" x14ac:dyDescent="0.2">
      <c r="B5" s="42" t="s">
        <v>425</v>
      </c>
      <c r="C5" s="191"/>
      <c r="D5" s="43"/>
      <c r="E5" s="44"/>
      <c r="F5" s="45"/>
      <c r="G5" s="45"/>
      <c r="H5" s="135"/>
      <c r="I5" s="173"/>
    </row>
    <row r="6" spans="2:10" ht="18" customHeight="1" x14ac:dyDescent="0.2">
      <c r="B6" s="46" t="s">
        <v>282</v>
      </c>
      <c r="C6" s="47"/>
      <c r="D6" s="47"/>
      <c r="E6" s="48"/>
      <c r="F6" s="47"/>
      <c r="G6" s="49"/>
      <c r="H6" s="137"/>
      <c r="I6" s="137"/>
    </row>
    <row r="7" spans="2:10" ht="4.9000000000000004" customHeight="1" x14ac:dyDescent="0.2">
      <c r="B7" s="1"/>
      <c r="C7" s="1"/>
      <c r="D7" s="1"/>
    </row>
    <row r="8" spans="2:10" s="132" customFormat="1" ht="25.15" customHeight="1" x14ac:dyDescent="0.2">
      <c r="B8" s="162" t="s">
        <v>238</v>
      </c>
      <c r="C8" s="162" t="s">
        <v>592</v>
      </c>
      <c r="D8" s="162" t="s">
        <v>237</v>
      </c>
      <c r="E8" s="163" t="s">
        <v>1</v>
      </c>
      <c r="F8" s="163" t="s">
        <v>2</v>
      </c>
      <c r="G8" s="163" t="s">
        <v>3</v>
      </c>
      <c r="H8" s="168" t="s">
        <v>4</v>
      </c>
      <c r="I8" s="168" t="s">
        <v>5</v>
      </c>
    </row>
    <row r="9" spans="2:10" ht="18" customHeight="1" x14ac:dyDescent="0.2">
      <c r="B9" s="6" t="s">
        <v>283</v>
      </c>
      <c r="C9" s="6"/>
      <c r="D9" s="4"/>
      <c r="E9" s="19" t="s">
        <v>122</v>
      </c>
      <c r="F9" s="19"/>
      <c r="G9" s="19"/>
      <c r="H9" s="140"/>
      <c r="I9" s="140"/>
    </row>
    <row r="10" spans="2:10" s="7" customFormat="1" ht="25.15" customHeight="1" x14ac:dyDescent="0.2">
      <c r="B10" s="20"/>
      <c r="C10" s="20"/>
      <c r="D10" s="20"/>
      <c r="E10" s="9" t="s">
        <v>121</v>
      </c>
      <c r="F10" s="8"/>
      <c r="G10" s="8"/>
      <c r="H10" s="141"/>
      <c r="I10" s="141"/>
    </row>
    <row r="11" spans="2:10" s="2" customFormat="1" ht="18" customHeight="1" x14ac:dyDescent="0.2">
      <c r="B11" s="10"/>
      <c r="C11" s="10"/>
      <c r="D11" s="10"/>
      <c r="E11" s="17"/>
      <c r="F11" s="12"/>
      <c r="G11" s="12"/>
      <c r="H11" s="142"/>
      <c r="I11" s="142"/>
    </row>
    <row r="12" spans="2:10" s="2" customFormat="1" ht="18" customHeight="1" x14ac:dyDescent="0.2">
      <c r="B12" s="15">
        <v>2.1</v>
      </c>
      <c r="C12" s="15"/>
      <c r="D12" s="10" t="s">
        <v>130</v>
      </c>
      <c r="E12" s="17" t="s">
        <v>123</v>
      </c>
      <c r="F12" s="12"/>
      <c r="G12" s="12"/>
      <c r="H12" s="142"/>
      <c r="I12" s="142"/>
    </row>
    <row r="13" spans="2:10" s="2" customFormat="1" ht="25.15" customHeight="1" x14ac:dyDescent="0.2">
      <c r="B13" s="15"/>
      <c r="C13" s="15"/>
      <c r="D13" s="10"/>
      <c r="E13" s="9" t="s">
        <v>402</v>
      </c>
      <c r="F13" s="12"/>
      <c r="G13" s="12"/>
      <c r="H13" s="142"/>
      <c r="I13" s="143"/>
    </row>
    <row r="14" spans="2:10" s="2" customFormat="1" ht="25.15" customHeight="1" x14ac:dyDescent="0.2">
      <c r="B14" s="10" t="s">
        <v>54</v>
      </c>
      <c r="C14" s="10" t="s">
        <v>592</v>
      </c>
      <c r="D14" s="10"/>
      <c r="E14" s="34" t="s">
        <v>124</v>
      </c>
      <c r="F14" s="10" t="s">
        <v>106</v>
      </c>
      <c r="G14" s="58">
        <f>Earthworks_Trench!G19*0.8*0.3</f>
        <v>19424.16</v>
      </c>
      <c r="H14" s="171"/>
      <c r="I14" s="143">
        <f>G14*H14</f>
        <v>0</v>
      </c>
    </row>
    <row r="15" spans="2:10" s="2" customFormat="1" ht="25.15" customHeight="1" x14ac:dyDescent="0.2">
      <c r="B15" s="10" t="s">
        <v>284</v>
      </c>
      <c r="C15" s="10" t="s">
        <v>592</v>
      </c>
      <c r="D15" s="10"/>
      <c r="E15" s="34" t="s">
        <v>125</v>
      </c>
      <c r="F15" s="10" t="s">
        <v>106</v>
      </c>
      <c r="G15" s="58">
        <f>G14*0.35</f>
        <v>6798.4559999999992</v>
      </c>
      <c r="H15" s="171"/>
      <c r="I15" s="143">
        <f t="shared" ref="I15:I20" si="0">G15*H15</f>
        <v>0</v>
      </c>
    </row>
    <row r="16" spans="2:10" s="2" customFormat="1" ht="18" customHeight="1" x14ac:dyDescent="0.2">
      <c r="B16" s="15"/>
      <c r="C16" s="15"/>
      <c r="D16" s="10"/>
      <c r="E16" s="33"/>
      <c r="F16" s="10"/>
      <c r="G16" s="11"/>
      <c r="H16" s="171"/>
      <c r="I16" s="143"/>
    </row>
    <row r="17" spans="2:9" s="2" customFormat="1" ht="18" customHeight="1" x14ac:dyDescent="0.2">
      <c r="B17" s="15">
        <v>2.2000000000000002</v>
      </c>
      <c r="C17" s="15"/>
      <c r="D17" s="10" t="s">
        <v>305</v>
      </c>
      <c r="E17" s="17" t="s">
        <v>126</v>
      </c>
      <c r="F17" s="10"/>
      <c r="G17" s="11"/>
      <c r="H17" s="171"/>
      <c r="I17" s="143"/>
    </row>
    <row r="18" spans="2:9" s="2" customFormat="1" ht="25.15" customHeight="1" x14ac:dyDescent="0.2">
      <c r="B18" s="15"/>
      <c r="C18" s="15"/>
      <c r="D18" s="10"/>
      <c r="E18" s="9" t="s">
        <v>402</v>
      </c>
      <c r="F18" s="10"/>
      <c r="G18" s="11"/>
      <c r="H18" s="171"/>
      <c r="I18" s="143"/>
    </row>
    <row r="19" spans="2:9" s="2" customFormat="1" ht="25.15" customHeight="1" x14ac:dyDescent="0.2">
      <c r="B19" s="10" t="s">
        <v>55</v>
      </c>
      <c r="C19" s="10"/>
      <c r="D19" s="10"/>
      <c r="E19" s="34" t="s">
        <v>127</v>
      </c>
      <c r="F19" s="10" t="s">
        <v>106</v>
      </c>
      <c r="G19" s="11">
        <f>ROUND(G14*0.25,0)</f>
        <v>4856</v>
      </c>
      <c r="H19" s="171"/>
      <c r="I19" s="143">
        <f t="shared" si="0"/>
        <v>0</v>
      </c>
    </row>
    <row r="20" spans="2:9" s="2" customFormat="1" ht="25.15" customHeight="1" x14ac:dyDescent="0.2">
      <c r="B20" s="10" t="s">
        <v>56</v>
      </c>
      <c r="C20" s="10"/>
      <c r="D20" s="10"/>
      <c r="E20" s="34" t="s">
        <v>128</v>
      </c>
      <c r="F20" s="10" t="s">
        <v>106</v>
      </c>
      <c r="G20" s="11">
        <f>ROUND(G15*0.25,0)</f>
        <v>1700</v>
      </c>
      <c r="H20" s="171"/>
      <c r="I20" s="143">
        <f t="shared" si="0"/>
        <v>0</v>
      </c>
    </row>
    <row r="21" spans="2:9" s="2" customFormat="1" ht="18" customHeight="1" x14ac:dyDescent="0.2">
      <c r="B21" s="10"/>
      <c r="C21" s="10"/>
      <c r="D21" s="10"/>
      <c r="E21" s="33"/>
      <c r="F21" s="10"/>
      <c r="G21" s="11"/>
      <c r="H21" s="171"/>
      <c r="I21" s="143"/>
    </row>
    <row r="22" spans="2:9" s="2" customFormat="1" ht="18" customHeight="1" x14ac:dyDescent="0.2">
      <c r="B22" s="10"/>
      <c r="C22" s="10"/>
      <c r="D22" s="10"/>
      <c r="E22" s="28"/>
      <c r="F22" s="10"/>
      <c r="G22" s="11"/>
      <c r="H22" s="142"/>
      <c r="I22" s="143"/>
    </row>
    <row r="23" spans="2:9" s="2" customFormat="1" ht="18" customHeight="1" x14ac:dyDescent="0.2">
      <c r="B23" s="15"/>
      <c r="C23" s="15"/>
      <c r="D23" s="10"/>
      <c r="E23" s="30"/>
      <c r="F23" s="10"/>
      <c r="G23" s="11"/>
      <c r="H23" s="142"/>
      <c r="I23" s="143"/>
    </row>
    <row r="24" spans="2:9" s="2" customFormat="1" ht="28.35" customHeight="1" x14ac:dyDescent="0.2">
      <c r="B24" s="10"/>
      <c r="C24" s="10"/>
      <c r="D24" s="10"/>
      <c r="E24" s="29"/>
      <c r="F24" s="10"/>
      <c r="G24" s="11"/>
      <c r="H24" s="142"/>
      <c r="I24" s="143"/>
    </row>
    <row r="25" spans="2:9" ht="18" customHeight="1" x14ac:dyDescent="0.2">
      <c r="B25" s="5"/>
      <c r="C25" s="5"/>
      <c r="D25" s="5"/>
      <c r="E25" s="5"/>
      <c r="F25" s="5"/>
      <c r="G25" s="5"/>
      <c r="H25" s="144"/>
      <c r="I25" s="144"/>
    </row>
    <row r="26" spans="2:9" s="132" customFormat="1" ht="20.100000000000001" customHeight="1" x14ac:dyDescent="0.2">
      <c r="B26" s="193" t="s">
        <v>285</v>
      </c>
      <c r="C26" s="193"/>
      <c r="D26" s="193"/>
      <c r="E26" s="193"/>
      <c r="F26" s="193"/>
      <c r="G26" s="193"/>
      <c r="H26" s="193"/>
      <c r="I26" s="145">
        <f>SUM(I10:I25)</f>
        <v>0</v>
      </c>
    </row>
    <row r="27" spans="2:9" ht="17.100000000000001" customHeight="1" x14ac:dyDescent="0.2"/>
    <row r="28" spans="2:9" ht="17.100000000000001" customHeight="1" x14ac:dyDescent="0.2">
      <c r="B28" s="192" t="str">
        <f>'Fixed P&amp;Gs'!$B$44:$G$44</f>
        <v xml:space="preserve">INVERAAN CONT B WS BoQ </v>
      </c>
      <c r="C28" s="192"/>
      <c r="D28" s="192"/>
      <c r="E28" s="192"/>
      <c r="F28" s="192"/>
      <c r="G28" s="192"/>
      <c r="H28" s="192"/>
      <c r="I28" s="146"/>
    </row>
  </sheetData>
  <mergeCells count="6">
    <mergeCell ref="B26:H26"/>
    <mergeCell ref="G4:I4"/>
    <mergeCell ref="B4:F4"/>
    <mergeCell ref="B28:H28"/>
    <mergeCell ref="B2:F2"/>
    <mergeCell ref="B3:F3"/>
  </mergeCells>
  <phoneticPr fontId="3" type="noConversion"/>
  <pageMargins left="0.55118110236220474" right="0.15748031496062992" top="0.39370078740157483" bottom="0.39370078740157483" header="0" footer="0.59055118110236227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Fixed P&amp;Gs</vt:lpstr>
      <vt:lpstr>Time Related</vt:lpstr>
      <vt:lpstr>Prov Sums</vt:lpstr>
      <vt:lpstr>PC Items</vt:lpstr>
      <vt:lpstr>Dayworks</vt:lpstr>
      <vt:lpstr>Temp Works</vt:lpstr>
      <vt:lpstr>Earthworks_Trench</vt:lpstr>
      <vt:lpstr>Earthworks_Trench2</vt:lpstr>
      <vt:lpstr>Bedding</vt:lpstr>
      <vt:lpstr>Pipelines1</vt:lpstr>
      <vt:lpstr>Pipelines2</vt:lpstr>
      <vt:lpstr>Pipelines3</vt:lpstr>
      <vt:lpstr>Pipelines4</vt:lpstr>
      <vt:lpstr>Pipelines5</vt:lpstr>
      <vt:lpstr>Ancillaries</vt:lpstr>
      <vt:lpstr>SUM</vt:lpstr>
      <vt:lpstr>MAAAAAAAAAAAAAAAA</vt:lpstr>
      <vt:lpstr>Ancillaries!Print_Area</vt:lpstr>
      <vt:lpstr>Bedding!Print_Area</vt:lpstr>
      <vt:lpstr>Dayworks!Print_Area</vt:lpstr>
      <vt:lpstr>Earthworks_Trench!Print_Area</vt:lpstr>
      <vt:lpstr>Earthworks_Trench2!Print_Area</vt:lpstr>
      <vt:lpstr>'Fixed P&amp;Gs'!Print_Area</vt:lpstr>
      <vt:lpstr>'PC Items'!Print_Area</vt:lpstr>
      <vt:lpstr>Pipelines1!Print_Area</vt:lpstr>
      <vt:lpstr>Pipelines2!Print_Area</vt:lpstr>
      <vt:lpstr>Pipelines3!Print_Area</vt:lpstr>
      <vt:lpstr>Pipelines4!Print_Area</vt:lpstr>
      <vt:lpstr>Pipelines5!Print_Area</vt:lpstr>
      <vt:lpstr>'Prov Sums'!Print_Area</vt:lpstr>
      <vt:lpstr>SUM!Print_Area</vt:lpstr>
      <vt:lpstr>'Temp Works'!Print_Area</vt:lpstr>
      <vt:lpstr>'Time Related'!Print_Area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</dc:creator>
  <cp:lastModifiedBy>User</cp:lastModifiedBy>
  <cp:lastPrinted>2022-07-15T12:56:33Z</cp:lastPrinted>
  <dcterms:created xsi:type="dcterms:W3CDTF">1998-12-01T14:24:57Z</dcterms:created>
  <dcterms:modified xsi:type="dcterms:W3CDTF">2022-09-17T10:06:17Z</dcterms:modified>
</cp:coreProperties>
</file>